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2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2015'!$A$1:$BA$2</definedName>
    <definedName name="_xlnm._FilterDatabase" localSheetId="1" hidden="1">'BASE DE DATOS 2016'!$A$1:$BA$2</definedName>
    <definedName name="_xlnm._FilterDatabase" localSheetId="2" hidden="1">'BASE DE DATOS 2017'!$A$1:$BA$18</definedName>
    <definedName name="TODAS_LAS_AREAS" localSheetId="2">'BASE DE DATOS 2017'!#REF!</definedName>
    <definedName name="TODAS_LAS_AREAS_1" localSheetId="2">'BASE DE DATOS 2017'!$B$3:$BA$18</definedName>
  </definedNames>
  <calcPr calcId="144525"/>
</workbook>
</file>

<file path=xl/calcChain.xml><?xml version="1.0" encoding="utf-8"?>
<calcChain xmlns="http://schemas.openxmlformats.org/spreadsheetml/2006/main">
  <c r="K37" i="2" l="1"/>
  <c r="M5" i="12" l="1"/>
  <c r="M10" i="12" l="1"/>
  <c r="M9" i="12"/>
  <c r="M8" i="12"/>
  <c r="M6" i="12"/>
  <c r="D12" i="2"/>
  <c r="L11" i="2"/>
  <c r="I11" i="2"/>
  <c r="F11" i="2"/>
  <c r="F10" i="2"/>
  <c r="K10" i="2"/>
  <c r="K9" i="2"/>
  <c r="F9" i="2"/>
  <c r="F8" i="2"/>
  <c r="F7" i="2"/>
  <c r="K6" i="2"/>
  <c r="F6" i="2"/>
  <c r="D5" i="2" l="1"/>
  <c r="F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F42" i="12"/>
  <c r="F39" i="12"/>
  <c r="F38" i="12"/>
  <c r="M7" i="12" l="1"/>
  <c r="E91" i="8"/>
  <c r="E95" i="8"/>
  <c r="E92" i="8"/>
  <c r="E93" i="8"/>
  <c r="E94" i="8"/>
  <c r="D96" i="8"/>
  <c r="D69" i="8"/>
  <c r="F31" i="12"/>
  <c r="F29" i="12" l="1"/>
  <c r="F5" i="12"/>
  <c r="F34" i="12" l="1"/>
  <c r="F33" i="12"/>
  <c r="F35" i="12" l="1"/>
  <c r="F26" i="12" l="1"/>
  <c r="F30" i="12"/>
  <c r="F24" i="12"/>
  <c r="F23" i="12"/>
  <c r="F22" i="12"/>
  <c r="F20" i="12"/>
  <c r="F19" i="12"/>
  <c r="F18" i="12"/>
  <c r="F15" i="12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F14" i="12"/>
  <c r="F11" i="12"/>
  <c r="F10" i="12"/>
  <c r="F13" i="12"/>
  <c r="F9" i="12"/>
  <c r="F7" i="12"/>
  <c r="F6" i="12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F40" i="12"/>
  <c r="F27" i="12"/>
  <c r="F17" i="12"/>
  <c r="F25" i="12" l="1"/>
  <c r="F32" i="12"/>
  <c r="N9" i="12" s="1"/>
  <c r="L9" i="12" l="1"/>
  <c r="F8" i="12"/>
  <c r="N6" i="12" s="1"/>
  <c r="F28" i="12" l="1"/>
  <c r="N8" i="12" s="1"/>
  <c r="L6" i="12"/>
  <c r="D50" i="7"/>
  <c r="D49" i="7"/>
  <c r="D48" i="7"/>
  <c r="D47" i="7"/>
  <c r="F4" i="12" l="1"/>
  <c r="N5" i="12" s="1"/>
  <c r="D56" i="5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30" i="2" s="1"/>
  <c r="E60" i="4"/>
  <c r="E26" i="2" s="1"/>
  <c r="E41" i="7"/>
  <c r="K20" i="2" s="1"/>
  <c r="E24" i="7"/>
  <c r="K19" i="2" s="1"/>
  <c r="E35" i="2"/>
  <c r="E21" i="2" l="1"/>
  <c r="E20" i="2"/>
  <c r="K18" i="2"/>
  <c r="K36" i="2" s="1"/>
  <c r="E29" i="2"/>
  <c r="E12" i="3"/>
  <c r="E14" i="2"/>
  <c r="K35" i="2" l="1"/>
  <c r="L8" i="12"/>
  <c r="L5" i="12"/>
  <c r="F37" i="12"/>
  <c r="N10" i="12" s="1"/>
  <c r="F21" i="12"/>
  <c r="L10" i="12"/>
  <c r="L7" i="12"/>
  <c r="F16" i="12" l="1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DAS LAS AREAS1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<sst xmlns="http://schemas.openxmlformats.org/spreadsheetml/2006/main" count="782" uniqueCount="265">
  <si>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</si>
  <si>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</si>
  <si>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</si>
  <si>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</si>
  <si>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</si>
  <si>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</si>
  <si>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</si>
  <si>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</si>
  <si>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</si>
  <si>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</si>
  <si>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</si>
  <si>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</si>
  <si>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</si>
  <si>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</si>
  <si>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</si>
  <si>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</si>
  <si>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</si>
  <si>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</si>
  <si>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</si>
  <si>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</si>
  <si>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</si>
  <si>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</si>
  <si>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</si>
  <si>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</si>
  <si>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</si>
  <si>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</si>
  <si>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</si>
  <si>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</si>
  <si>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</si>
  <si>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</si>
  <si>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</si>
  <si>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</si>
  <si>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</si>
  <si>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</si>
  <si>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</si>
  <si>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</si>
  <si>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</si>
  <si>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</si>
  <si>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</si>
  <si>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</si>
  <si>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</si>
  <si>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</si>
  <si>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</si>
  <si>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</si>
  <si>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</si>
  <si>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</si>
  <si>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</si>
  <si>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</si>
  <si>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</si>
  <si>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</si>
  <si>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</si>
  <si>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</si>
  <si>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</si>
  <si>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</si>
  <si>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</si>
  <si>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</si>
  <si>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</si>
  <si>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</si>
  <si>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</si>
  <si>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</si>
  <si>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</si>
  <si>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</si>
  <si>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</si>
  <si>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</si>
  <si>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</si>
  <si>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</si>
  <si>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</si>
  <si>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</si>
  <si>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</si>
  <si>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</si>
  <si>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</si>
  <si>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</si>
  <si>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</si>
  <si>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</si>
  <si>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</si>
  <si>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</si>
  <si>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</si>
  <si>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</si>
  <si>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</si>
  <si>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</si>
  <si>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</si>
  <si>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</si>
  <si>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</si>
  <si>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</si>
  <si>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</si>
  <si>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</si>
  <si>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</si>
  <si>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</si>
  <si>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</si>
  <si>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</si>
  <si>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</si>
  <si>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</si>
  <si>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</si>
  <si>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</si>
  <si>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</si>
  <si>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</si>
  <si>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</si>
  <si>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</si>
  <si>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</si>
  <si>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</si>
  <si>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</si>
  <si>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</si>
  <si>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</si>
  <si>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</si>
  <si>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</si>
  <si>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</si>
  <si>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</si>
  <si>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</si>
  <si>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</si>
  <si>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</si>
  <si>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</si>
  <si>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</si>
  <si>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</si>
  <si>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</si>
  <si>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</si>
  <si>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</si>
  <si>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</si>
  <si>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</si>
  <si>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</si>
  <si>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</si>
  <si>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</si>
  <si>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</si>
  <si>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</si>
  <si>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</si>
  <si>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</si>
  <si>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</si>
  <si>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</si>
  <si>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</si>
  <si>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</si>
  <si>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</si>
  <si>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</si>
  <si>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</si>
  <si>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</si>
  <si>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</si>
  <si>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</si>
  <si>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</si>
  <si>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</si>
  <si>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</si>
  <si>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</si>
  <si>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</si>
  <si>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</si>
  <si>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</si>
  <si>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</si>
  <si>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</si>
  <si>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</si>
  <si>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</si>
  <si>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</si>
  <si>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</si>
  <si>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</si>
  <si>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</si>
  <si>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</si>
  <si>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</si>
  <si>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</si>
  <si>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</si>
  <si>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</si>
  <si>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</si>
  <si>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</si>
  <si>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</si>
  <si>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</si>
  <si>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</si>
  <si>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</si>
  <si>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</si>
  <si>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</si>
  <si>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</si>
  <si>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</si>
  <si>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</si>
  <si>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</si>
  <si>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</si>
  <si>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</si>
  <si>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</si>
  <si>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</si>
  <si>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</si>
  <si>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</si>
  <si>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</si>
  <si>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</si>
  <si>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</si>
  <si>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</si>
  <si>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</si>
  <si>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</si>
  <si>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</si>
  <si>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</si>
  <si>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</si>
  <si>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</si>
  <si>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</si>
  <si>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</si>
  <si>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</si>
  <si>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</si>
  <si>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</si>
  <si>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</si>
  <si>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</si>
  <si>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</si>
  <si>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</si>
  <si>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</si>
  <si>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</si>
  <si>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</si>
  <si>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</si>
  <si>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</si>
  <si>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</si>
  <si>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</si>
  <si>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</si>
  <si>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</si>
  <si>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</si>
  <si>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</si>
  <si>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</si>
  <si>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</si>
  <si>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</si>
  <si>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</si>
  <si>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</si>
  <si>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</si>
  <si>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</si>
  <si>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</si>
  <si>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</si>
  <si>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</si>
  <si>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</si>
  <si>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</si>
  <si>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</si>
  <si>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</si>
  <si>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</si>
  <si>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</si>
  <si>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</si>
  <si>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</si>
  <si>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</si>
  <si>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</si>
  <si>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</si>
  <si>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</si>
  <si>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</si>
  <si>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</si>
  <si>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</si>
  <si>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</si>
  <si>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</si>
  <si>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</si>
  <si>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</si>
  <si>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</si>
  <si>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</si>
  <si>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</si>
  <si>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</si>
  <si>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</si>
  <si>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</si>
  <si>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</si>
  <si>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</si>
  <si>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</si>
  <si>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</si>
  <si>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</si>
  <si>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</si>
  <si>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</si>
  <si>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</si>
  <si>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</si>
  <si>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</si>
  <si>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</si>
  <si>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</si>
  <si>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</si>
  <si>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</si>
  <si>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</si>
  <si>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</si>
  <si>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</si>
  <si>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</si>
  <si>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</si>
  <si>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</si>
  <si>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</si>
  <si>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</si>
  <si>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</si>
  <si>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</si>
  <si>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DIFERENCIA ENTRE
 PERIODOS</t>
  </si>
  <si>
    <t>NA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</si>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</sst>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0.625</c:v>
                </c:pt>
                <c:pt idx="1">
                  <c:v>0.6741071428571429</c:v>
                </c:pt>
                <c:pt idx="2">
                  <c:v>0.78888888888888897</c:v>
                </c:pt>
                <c:pt idx="3">
                  <c:v>0.80555555555555569</c:v>
                </c:pt>
                <c:pt idx="4">
                  <c:v>0.82431891025641024</c:v>
                </c:pt>
                <c:pt idx="5">
                  <c:v>0.70616319444444431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0313472"/>
        <c:axId val="70315008"/>
        <c:axId val="0"/>
      </c:bar3DChart>
      <c:catAx>
        <c:axId val="70313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0315008"/>
        <c:crosses val="autoZero"/>
        <c:auto val="1"/>
        <c:lblAlgn val="ctr"/>
        <c:lblOffset val="100"/>
        <c:noMultiLvlLbl val="0"/>
      </c:catAx>
      <c:valAx>
        <c:axId val="7031500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7031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2"/>
  <sheetViews>
    <sheetView workbookViewId="0">
      <selection activeCell="U19" sqref="U19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2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</sheetData>
  <autoFilter ref="A1:BA2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12</v>
      </c>
      <c r="E4" s="46">
        <f>D4/SUM(D4:D7)</f>
        <v>0.75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3</v>
      </c>
      <c r="E5" s="46">
        <f>D5/SUM(D4:D7)</f>
        <v>0.1875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1</v>
      </c>
      <c r="E7" s="46">
        <f>D7/SUM(D4:D7)</f>
        <v>6.25E-2</v>
      </c>
      <c r="F7" s="16"/>
    </row>
    <row r="8" spans="1:6" x14ac:dyDescent="0.25">
      <c r="D8" s="14">
        <f>((D4*A4)+(D5*A5)+(D6*A6)+(D7*A7))/(SUM(D4:D7)*A4)</f>
        <v>0.875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13</v>
      </c>
      <c r="E11" s="46">
        <f>D11/SUM(D11:D14)</f>
        <v>0.8125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2</v>
      </c>
      <c r="E12" s="46">
        <f>D12/SUM(D11:D14)</f>
        <v>0.125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0</v>
      </c>
      <c r="E13" s="46">
        <f>D13/SUM(D11:D14)</f>
        <v>0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6.25E-2</v>
      </c>
      <c r="F14" s="16"/>
    </row>
    <row r="15" spans="1:6" x14ac:dyDescent="0.25">
      <c r="D15" s="14">
        <f>((D11*A11)+(D12*A12)+(D13*A13)+(D14*A14))/(SUM(D11:D14)*A11)</f>
        <v>0.89583333333333337</v>
      </c>
      <c r="E15" s="16"/>
      <c r="F15" s="16"/>
    </row>
    <row r="16" spans="1:6" x14ac:dyDescent="0.25">
      <c r="E16" s="341">
        <f>AVERAGE(D8,D15)</f>
        <v>0.88541666666666674</v>
      </c>
      <c r="F16" s="342"/>
    </row>
    <row r="18" spans="1:7" x14ac:dyDescent="0.25">
      <c r="B18" s="10"/>
      <c r="C18" s="331" t="s">
        <v>38</v>
      </c>
      <c r="D18" s="331"/>
      <c r="E18" s="331"/>
      <c r="F18" s="332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10</v>
      </c>
      <c r="E21" s="46">
        <f>D21/SUM(D21:D24)</f>
        <v>0.625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4</v>
      </c>
      <c r="E22" s="46">
        <f>D22/SUM(D21:D24)</f>
        <v>0.25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1</v>
      </c>
      <c r="E23" s="46">
        <f>D23/SUM(D21:D24)</f>
        <v>6.25E-2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1</v>
      </c>
      <c r="E24" s="46">
        <f>D24/SUM(D21:D24)</f>
        <v>6.25E-2</v>
      </c>
      <c r="F24" s="16"/>
    </row>
    <row r="25" spans="1:7" x14ac:dyDescent="0.25">
      <c r="D25" s="14">
        <f>((D21*A21)+(D22*A22)+(D23*A23)+(D24*A24))/(SUM(D21:D24)*A21)</f>
        <v>0.8125</v>
      </c>
      <c r="E25" s="16"/>
      <c r="F25" s="16"/>
    </row>
    <row r="27" spans="1:7" x14ac:dyDescent="0.25">
      <c r="B27" s="10"/>
      <c r="C27" s="331" t="s">
        <v>39</v>
      </c>
      <c r="D27" s="331"/>
      <c r="E27" s="331"/>
      <c r="F27" s="332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0</v>
      </c>
      <c r="E30" s="46">
        <f>D30/SUM(D30:D33)</f>
        <v>0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6</v>
      </c>
      <c r="E31" s="46">
        <f>D31/SUM(D30:D33)</f>
        <v>0.375</v>
      </c>
      <c r="F31" s="33"/>
      <c r="G31">
        <f>((D30*A30)+(D31*A31)+(A32*D32)+(D33*A33))/SUM(D30:D33)</f>
        <v>0.58333333333333326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8</v>
      </c>
      <c r="E32" s="46">
        <f>D32/SUM(D30:D33)</f>
        <v>0.5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2</v>
      </c>
      <c r="E33" s="46">
        <f>D33/SUM(D30:D33)</f>
        <v>0.125</v>
      </c>
      <c r="F33" s="16"/>
    </row>
    <row r="34" spans="1:8" x14ac:dyDescent="0.25">
      <c r="D34" s="14">
        <f>((D30*A30)+(D31*A31)+(D32*A32)+(D33*A33))/(SUM(D30:D33)*A33)</f>
        <v>0.58333333333333326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0.71875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10</v>
      </c>
      <c r="E37" s="46">
        <f>D37/SUM(D37:D40)</f>
        <v>0.625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5</v>
      </c>
      <c r="E38" s="46">
        <f>D38/SUM(D37:D40)</f>
        <v>0.3125</v>
      </c>
      <c r="F38" s="33"/>
      <c r="G38">
        <f>((D37*A37)+(D38*A38)+(A39*D39)+(D40*A40))/SUM(D37:D40)</f>
        <v>0.85416666666666663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1</v>
      </c>
      <c r="E39" s="46">
        <f>D39/SUM(D37:D40)</f>
        <v>6.25E-2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0.85416666666666663</v>
      </c>
      <c r="E41" s="16"/>
      <c r="F41" s="16"/>
    </row>
    <row r="42" spans="1:8" x14ac:dyDescent="0.25">
      <c r="E42" s="341">
        <f>AVERAGE(D34,D41)</f>
        <v>0.71875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31" t="s">
        <v>41</v>
      </c>
      <c r="D2" s="331"/>
      <c r="E2" s="331"/>
      <c r="F2" s="332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13</v>
      </c>
      <c r="E5" s="46">
        <f>D5/SUM(D5:D8)</f>
        <v>0.8125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3</v>
      </c>
      <c r="E6" s="46">
        <f>D6/SUM(D5:D8)</f>
        <v>0.1875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0</v>
      </c>
      <c r="E7" s="46">
        <f>D7/SUM(D5:D8)</f>
        <v>0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0.9375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9</v>
      </c>
      <c r="E12" s="46">
        <f>D12/SUM(D12:D15)</f>
        <v>0.5625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7</v>
      </c>
      <c r="E13" s="46">
        <f>D13/SUM(D12:D15)</f>
        <v>0.4375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0</v>
      </c>
      <c r="E14" s="46">
        <f>D14/SUM(D12:D15)</f>
        <v>0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0.85416666666666663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12</v>
      </c>
      <c r="E19" s="46">
        <f>D19/SUM(D19:D22)</f>
        <v>0.75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3</v>
      </c>
      <c r="E20" s="46">
        <f>D20/SUM(D19:D22)</f>
        <v>0.1875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1</v>
      </c>
      <c r="E21" s="46">
        <f>D21/SUM(D19:D22)</f>
        <v>6.25E-2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0.89583333333333337</v>
      </c>
      <c r="E23" s="16"/>
      <c r="F23" s="16"/>
    </row>
    <row r="24" spans="1:6" x14ac:dyDescent="0.25">
      <c r="E24" s="57">
        <f>AVERAGE(D23,D16,D9)</f>
        <v>0.89583333333333337</v>
      </c>
      <c r="F24" s="58"/>
    </row>
    <row r="27" spans="1:6" x14ac:dyDescent="0.25">
      <c r="B27" s="10"/>
      <c r="C27" s="331" t="s">
        <v>110</v>
      </c>
      <c r="D27" s="331"/>
      <c r="E27" s="331"/>
      <c r="F27" s="332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8</v>
      </c>
      <c r="E30" s="46">
        <f>D30/SUM(D30:D33)</f>
        <v>0.5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6</v>
      </c>
      <c r="E31" s="46">
        <f>D31/SUM(D30:D33)</f>
        <v>0.375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1</v>
      </c>
      <c r="E32" s="46">
        <f>D32/SUM(D30:D33)</f>
        <v>6.25E-2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6.25E-2</v>
      </c>
      <c r="F33" s="16"/>
    </row>
    <row r="34" spans="1:6" x14ac:dyDescent="0.25">
      <c r="D34" s="14">
        <f>((D30*A30)+(D31*A31)+(D32*A32)+(D33*A33))/(SUM(D30:D33)*A30)</f>
        <v>0.77083333333333337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8</v>
      </c>
      <c r="E37" s="46">
        <f>D37/SUM(D37:D39)</f>
        <v>0.5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8</v>
      </c>
      <c r="E38" s="46">
        <f>D38/SUM(D37:D39)</f>
        <v>0.5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0</v>
      </c>
      <c r="E39" s="46">
        <f>D39/SUM(D37:D39)</f>
        <v>0</v>
      </c>
      <c r="F39" s="33"/>
    </row>
    <row r="40" spans="1:6" x14ac:dyDescent="0.25">
      <c r="D40" s="14">
        <f>((D37*A37)+(D38*A38)+(D39*A39))/(SUM(D37:D39)*A38)</f>
        <v>0.5</v>
      </c>
      <c r="E40" s="16"/>
      <c r="F40" s="16"/>
    </row>
    <row r="41" spans="1:6" x14ac:dyDescent="0.25">
      <c r="E41" s="59">
        <f>AVERAGE(D34,D40)</f>
        <v>0.63541666666666674</v>
      </c>
      <c r="F41" s="60"/>
    </row>
    <row r="44" spans="1:6" x14ac:dyDescent="0.25">
      <c r="B44" s="48"/>
      <c r="C44" s="331" t="s">
        <v>43</v>
      </c>
      <c r="D44" s="331"/>
      <c r="E44" s="331"/>
      <c r="F44" s="332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2017'!AN$3:AN$18,B47)</f>
        <v>14</v>
      </c>
      <c r="E47" s="46">
        <f>D47/SUM(D47:D50)</f>
        <v>0.875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2017'!AN$3:AN$18,B48)</f>
        <v>1</v>
      </c>
      <c r="E48" s="46">
        <f>D48/SUM(D47:D50)</f>
        <v>6.25E-2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2017'!AN$3:AN$18,B49)</f>
        <v>0</v>
      </c>
      <c r="E49" s="46">
        <f>D49/SUM(D47:D50)</f>
        <v>0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2017'!AN$3:AN$18,B50)</f>
        <v>1</v>
      </c>
      <c r="E50" s="46">
        <f>D50/SUM(D47:D50)</f>
        <v>6.25E-2</v>
      </c>
      <c r="F50" s="16"/>
    </row>
    <row r="51" spans="1:6" x14ac:dyDescent="0.25">
      <c r="D51" s="14">
        <f>((D47*A47)+(D48*A48)+(D49*A49)+(D50*A50))/(SUM(D47:D50)*A47)</f>
        <v>0.91666666666666663</v>
      </c>
      <c r="E51" s="16"/>
      <c r="F51" s="16"/>
    </row>
    <row r="54" spans="1:6" x14ac:dyDescent="0.25">
      <c r="B54" s="48"/>
      <c r="C54" s="331" t="s">
        <v>44</v>
      </c>
      <c r="D54" s="331"/>
      <c r="E54" s="331"/>
      <c r="F54" s="332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2017'!AO$3:AO$18,B57)</f>
        <v>11</v>
      </c>
      <c r="E57" s="46">
        <f>D57/SUM(D57:D60)</f>
        <v>0.6875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2017'!AO$3:AO$18,B58)</f>
        <v>4</v>
      </c>
      <c r="E58" s="46">
        <f>D58/SUM(D57:D60)</f>
        <v>0.25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2017'!AO$3:AO$18,B59)</f>
        <v>0</v>
      </c>
      <c r="E59" s="46">
        <f>D59/SUM(D57:D60)</f>
        <v>0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2017'!AO$3:AO$18,B60)</f>
        <v>1</v>
      </c>
      <c r="E60" s="46">
        <f>D60/SUM(D57:D60)</f>
        <v>6.25E-2</v>
      </c>
      <c r="F60" s="16"/>
    </row>
    <row r="61" spans="1:6" x14ac:dyDescent="0.25">
      <c r="D61" s="14">
        <f>((D57*A57)+(D58*A58)+(D59*A59)+(D60*A60))/(SUM(D57:D60)*A57)</f>
        <v>0.85416666666666663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2017'!AP$3:AP$18,B64)</f>
        <v>8</v>
      </c>
      <c r="E64" s="46">
        <f>D64/SUM(D64:D67)</f>
        <v>0.5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2017'!AP$3:AP$18,B65)</f>
        <v>6</v>
      </c>
      <c r="E65" s="46">
        <f>D65/SUM(D64:D67)</f>
        <v>0.375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2017'!AP$3:AP$18,B66)</f>
        <v>1</v>
      </c>
      <c r="E66" s="46">
        <f>D66/SUM(D64:D67)</f>
        <v>6.25E-2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2017'!AP$3:AP$18,B67)</f>
        <v>1</v>
      </c>
      <c r="E67" s="46">
        <f>D67/SUM(D64:D67)</f>
        <v>6.25E-2</v>
      </c>
      <c r="F67" s="16"/>
    </row>
    <row r="68" spans="1:6" x14ac:dyDescent="0.25">
      <c r="D68" s="14">
        <f>((D64*A64)+(D65*A65)+(D66*A66)+(D67*A67))/(SUM(D64:D67)*A64)</f>
        <v>0.77083333333333337</v>
      </c>
      <c r="E68" s="16"/>
      <c r="F68" s="16"/>
    </row>
    <row r="69" spans="1:6" x14ac:dyDescent="0.25">
      <c r="B69" s="10"/>
      <c r="C69" s="331" t="s">
        <v>144</v>
      </c>
      <c r="D69" s="331"/>
      <c r="E69" s="331"/>
      <c r="F69" s="332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0.92307692307692313</v>
      </c>
    </row>
    <row r="72" spans="1:6" x14ac:dyDescent="0.25">
      <c r="E72" s="57">
        <f>AVERAGE(D61,D68,D71)</f>
        <v>0.84935897435897445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31" t="s">
        <v>46</v>
      </c>
      <c r="D1" s="331"/>
      <c r="E1" s="331"/>
      <c r="F1" s="332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13</v>
      </c>
      <c r="E4" s="46">
        <f>D4/SUM(D4:D7)</f>
        <v>0.8125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2</v>
      </c>
      <c r="E5" s="46">
        <f>D5/SUM(D4:D7)</f>
        <v>0.125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1</v>
      </c>
      <c r="E7" s="46">
        <f>D7/SUM(D4:D7)</f>
        <v>6.25E-2</v>
      </c>
      <c r="F7" s="16"/>
    </row>
    <row r="8" spans="1:6" x14ac:dyDescent="0.25">
      <c r="D8" s="14">
        <f>((D4*A4)+(D5*A5)+(D6*A6)+(D7*A7))/(SUM(D4:D7)*A4)</f>
        <v>0.89583333333333337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2</v>
      </c>
      <c r="E12" s="46">
        <f>D12/SUM(D11:D15)</f>
        <v>0.125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8</v>
      </c>
      <c r="E14" s="46">
        <f>D14/SUM(D11:D15)</f>
        <v>0.5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6</v>
      </c>
      <c r="E15" s="46">
        <f>D15/SUM(D11:D15)</f>
        <v>0.375</v>
      </c>
      <c r="F15" s="16"/>
    </row>
    <row r="16" spans="1:6" x14ac:dyDescent="0.25">
      <c r="D16" s="14">
        <f>((D11*A11)+(D12*A12)+(D13*A13)+(D14*A14)+(D15*A15))/(SUM(D11:D15)*A15)</f>
        <v>0.375</v>
      </c>
      <c r="E16" s="16"/>
      <c r="F16" s="16"/>
    </row>
    <row r="17" spans="1:6" x14ac:dyDescent="0.25">
      <c r="E17" s="341">
        <f>AVERAGE(D8,D16)</f>
        <v>0.63541666666666674</v>
      </c>
      <c r="F17" s="342"/>
    </row>
    <row r="20" spans="1:6" x14ac:dyDescent="0.25">
      <c r="B20" s="10"/>
      <c r="C20" s="331" t="s">
        <v>128</v>
      </c>
      <c r="D20" s="331"/>
      <c r="E20" s="331"/>
      <c r="F20" s="332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12</v>
      </c>
      <c r="E23" s="46">
        <f>D23/SUM(D23:D26)</f>
        <v>0.75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4</v>
      </c>
      <c r="E24" s="46">
        <f>D24/SUM(D23:D26)</f>
        <v>0.25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0.91666666666666663</v>
      </c>
      <c r="E27" s="16"/>
      <c r="F27" s="16"/>
    </row>
    <row r="30" spans="1:6" x14ac:dyDescent="0.25">
      <c r="B30" s="10"/>
      <c r="C30" s="331" t="s">
        <v>49</v>
      </c>
      <c r="D30" s="331"/>
      <c r="E30" s="331"/>
      <c r="F30" s="332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11</v>
      </c>
      <c r="E33" s="46">
        <f>D33/SUM(D33:D36)</f>
        <v>0.6875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2</v>
      </c>
      <c r="E34" s="46">
        <f>D34/SUM(D33:D36)</f>
        <v>0.125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2</v>
      </c>
      <c r="E35" s="46">
        <f>D35/SUM(D33:D36)</f>
        <v>0.125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1</v>
      </c>
      <c r="E36" s="46">
        <f>D36/SUM(D33:D36)</f>
        <v>6.25E-2</v>
      </c>
      <c r="F36" s="16"/>
    </row>
    <row r="37" spans="1:6" x14ac:dyDescent="0.25">
      <c r="D37" s="14">
        <f>((D33*A33)+(D34*A34)+(D35*A35)+(D36*A36))/(SUM(D33:D36)*A33)</f>
        <v>0.8125</v>
      </c>
      <c r="E37" s="16"/>
      <c r="F37" s="16"/>
    </row>
    <row r="46" spans="1:6" x14ac:dyDescent="0.25">
      <c r="B46" s="10"/>
      <c r="C46" s="331" t="s">
        <v>50</v>
      </c>
      <c r="D46" s="331"/>
      <c r="E46" s="331"/>
      <c r="F46" s="332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5</v>
      </c>
      <c r="E49" s="46">
        <f>D49/SUM(D49:D51)</f>
        <v>0.3125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11</v>
      </c>
      <c r="E50" s="46">
        <f>D50/SUM(D49:D51)</f>
        <v>0.6875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0.6875</v>
      </c>
      <c r="E52" s="16"/>
      <c r="F52" s="16"/>
    </row>
    <row r="55" spans="1:6" x14ac:dyDescent="0.25">
      <c r="B55" s="10"/>
      <c r="C55" s="331" t="s">
        <v>125</v>
      </c>
      <c r="D55" s="331"/>
      <c r="E55" s="331"/>
      <c r="F55" s="332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9</v>
      </c>
      <c r="E58" s="46">
        <f>D58/SUM(D58:D61)</f>
        <v>0.5625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3</v>
      </c>
      <c r="E59" s="46">
        <f>D59/SUM(D58:D61)</f>
        <v>0.1875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1</v>
      </c>
      <c r="E60" s="46">
        <f>D60/SUM(D58:D61)</f>
        <v>6.25E-2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3</v>
      </c>
      <c r="E61" s="46">
        <f>D61/SUM(D58:D61)</f>
        <v>0.1875</v>
      </c>
      <c r="F61" s="16"/>
    </row>
    <row r="62" spans="1:6" x14ac:dyDescent="0.25">
      <c r="D62" s="14">
        <f>((D58*A58)+(D59*A59)+(D60*A60)+(D61*A61))/(SUM(D58:D61)*A58)</f>
        <v>0.70833333333333337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10</v>
      </c>
      <c r="E65" s="46">
        <f>D65/SUM(D65:D68)</f>
        <v>0.625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5</v>
      </c>
      <c r="E66" s="46">
        <f>D66/SUM(D65:D68)</f>
        <v>0.3125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1</v>
      </c>
      <c r="E68" s="46">
        <f>D68/SUM(D65:D68)</f>
        <v>6.25E-2</v>
      </c>
      <c r="F68" s="16"/>
    </row>
    <row r="69" spans="1:6" x14ac:dyDescent="0.25">
      <c r="D69" s="14">
        <f>((D65*A65)+(D66*A66)+(D67*A67)+(D68*A68))/(SUM(D65:D68)*A65)</f>
        <v>0.83333333333333326</v>
      </c>
      <c r="E69" s="16"/>
      <c r="F69" s="16"/>
    </row>
    <row r="70" spans="1:6" x14ac:dyDescent="0.25">
      <c r="E70" s="341">
        <f>AVERAGE(D62,D69)</f>
        <v>0.77083333333333326</v>
      </c>
      <c r="F70" s="342"/>
    </row>
    <row r="72" spans="1:6" x14ac:dyDescent="0.25">
      <c r="B72" s="10"/>
      <c r="C72" s="331" t="s">
        <v>51</v>
      </c>
      <c r="D72" s="331"/>
      <c r="E72" s="331"/>
      <c r="F72" s="332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5</v>
      </c>
      <c r="E75" s="46">
        <f>D75/SUM(D75:D76)</f>
        <v>0.3125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11</v>
      </c>
      <c r="E76" s="46">
        <f>D76/SUM(D75:D76)</f>
        <v>0.6875</v>
      </c>
      <c r="F76" s="33"/>
    </row>
    <row r="77" spans="1:6" x14ac:dyDescent="0.25">
      <c r="D77" s="14">
        <f>((D75*A75)+(D76*A76))/(SUM(D75:D76)*A75)</f>
        <v>0.3125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3</v>
      </c>
      <c r="E80" s="46">
        <f>D80/SUM(D80:D83)</f>
        <v>0.1875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6</v>
      </c>
      <c r="E82" s="46">
        <f>D82/SUM(D80:D83)</f>
        <v>0.375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7</v>
      </c>
      <c r="E83" s="46">
        <f>D83/SUM(D80:D83)</f>
        <v>0.4375</v>
      </c>
      <c r="F83" s="16"/>
    </row>
    <row r="84" spans="1:6" x14ac:dyDescent="0.25">
      <c r="D84" s="14">
        <f>((D80*A80)+(D81*A81)+(D82*A82)+(D83*A83))/(SUM(D80:D83)*A82)</f>
        <v>0.515625</v>
      </c>
      <c r="E84" s="16"/>
      <c r="F84" s="16"/>
    </row>
    <row r="85" spans="1:6" x14ac:dyDescent="0.25">
      <c r="E85" s="341">
        <f>AVERAGE(D77,D84)</f>
        <v>0.4140625</v>
      </c>
      <c r="F85" s="342"/>
    </row>
    <row r="88" spans="1:6" x14ac:dyDescent="0.25">
      <c r="B88" s="10"/>
      <c r="C88" s="331" t="s">
        <v>144</v>
      </c>
      <c r="D88" s="331"/>
      <c r="E88" s="331"/>
      <c r="F88" s="332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11</v>
      </c>
      <c r="E91" s="46">
        <f>D91/SUM(D91:D95)</f>
        <v>0.6875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2</v>
      </c>
      <c r="E92" s="46">
        <f>D92/SUM(D91:D95)</f>
        <v>0.125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0</v>
      </c>
      <c r="E93" s="46">
        <f>D93/SUM(D91:D95)</f>
        <v>0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3</v>
      </c>
      <c r="E95" s="46">
        <f>D95/SUM(D91:D95)</f>
        <v>0.1875</v>
      </c>
      <c r="F95" s="21"/>
    </row>
    <row r="96" spans="1:6" x14ac:dyDescent="0.25">
      <c r="D96" s="14">
        <f>((D91*A91)+(D92*A92)+(D93*A93)+(D94*A94))/(SUM(D91:D94)*A91)</f>
        <v>0.92307692307692313</v>
      </c>
      <c r="E96" s="16"/>
      <c r="F96" s="21"/>
    </row>
  </sheetData>
  <mergeCells count="20"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  <mergeCell ref="C2:F2"/>
    <mergeCell ref="C9:F9"/>
    <mergeCell ref="C56:F56"/>
    <mergeCell ref="C1:F1"/>
    <mergeCell ref="C30:F30"/>
    <mergeCell ref="C46:F46"/>
    <mergeCell ref="C55:F5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2"/>
  <sheetViews>
    <sheetView topLeftCell="K1" workbookViewId="0">
      <selection activeCell="AC18" sqref="AC18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2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</sheetData>
  <autoFilter ref="A1:BA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topLeftCell="AA1" workbookViewId="0">
      <selection activeCell="AV26" sqref="AV26"/>
    </sheetView>
  </sheetViews>
  <sheetFormatPr baseColWidth="10" defaultColWidth="4.7109375" defaultRowHeight="12.75" x14ac:dyDescent="0.2"/>
  <cols>
    <col min="1" max="1" width="5" style="138" bestFit="1" customWidth="1"/>
    <col min="2" max="3" width="6.5703125" style="138" bestFit="1" customWidth="1"/>
    <col min="4" max="4" width="6.85546875" style="138" bestFit="1" customWidth="1"/>
    <col min="5" max="5" width="9.5703125" style="138" bestFit="1" customWidth="1"/>
    <col min="6" max="10" width="6.5703125" style="138" bestFit="1" customWidth="1"/>
    <col min="11" max="21" width="7.42578125" style="138" bestFit="1" customWidth="1"/>
    <col min="22" max="26" width="7.42578125" style="139" bestFit="1" customWidth="1"/>
    <col min="27" max="27" width="7.85546875" style="139" bestFit="1" customWidth="1"/>
    <col min="28" max="29" width="7.42578125" style="139" bestFit="1" customWidth="1"/>
    <col min="30" max="30" width="7.42578125" style="138" bestFit="1" customWidth="1"/>
    <col min="31" max="34" width="7.42578125" style="139" bestFit="1" customWidth="1"/>
    <col min="35" max="43" width="7.42578125" style="138" bestFit="1" customWidth="1"/>
    <col min="44" max="44" width="7.42578125" style="139" bestFit="1" customWidth="1"/>
    <col min="45" max="53" width="7.42578125" style="138" bestFit="1" customWidth="1"/>
    <col min="54" max="16384" width="4.7109375" style="138"/>
  </cols>
  <sheetData>
    <row r="1" spans="1:53" s="134" customFormat="1" x14ac:dyDescent="0.2">
      <c r="B1" s="134">
        <v>1</v>
      </c>
      <c r="C1" s="134">
        <v>2</v>
      </c>
      <c r="D1" s="134">
        <v>3</v>
      </c>
      <c r="E1" s="134">
        <v>4</v>
      </c>
      <c r="F1" s="134">
        <v>5</v>
      </c>
      <c r="G1" s="134">
        <v>6</v>
      </c>
      <c r="H1" s="134">
        <v>7</v>
      </c>
      <c r="I1" s="134">
        <v>8</v>
      </c>
      <c r="J1" s="134">
        <v>9</v>
      </c>
      <c r="K1" s="134">
        <v>10</v>
      </c>
      <c r="L1" s="134">
        <v>11</v>
      </c>
      <c r="M1" s="134">
        <v>12</v>
      </c>
      <c r="N1" s="134">
        <v>13</v>
      </c>
      <c r="O1" s="134">
        <v>14</v>
      </c>
      <c r="P1" s="134">
        <v>15</v>
      </c>
      <c r="Q1" s="134">
        <v>16</v>
      </c>
      <c r="R1" s="134">
        <v>17</v>
      </c>
      <c r="S1" s="134">
        <v>18</v>
      </c>
      <c r="T1" s="134">
        <v>19</v>
      </c>
      <c r="U1" s="134">
        <v>20</v>
      </c>
      <c r="V1" s="134">
        <v>21</v>
      </c>
      <c r="W1" s="134">
        <v>22</v>
      </c>
      <c r="X1" s="134">
        <v>23</v>
      </c>
      <c r="Y1" s="134">
        <v>24</v>
      </c>
      <c r="Z1" s="134">
        <v>25</v>
      </c>
      <c r="AA1" s="134">
        <v>26</v>
      </c>
      <c r="AB1" s="134">
        <v>27</v>
      </c>
      <c r="AC1" s="134">
        <v>28</v>
      </c>
      <c r="AD1" s="134">
        <v>29</v>
      </c>
      <c r="AE1" s="134">
        <v>30</v>
      </c>
      <c r="AF1" s="134">
        <v>31</v>
      </c>
      <c r="AG1" s="134">
        <v>32</v>
      </c>
      <c r="AH1" s="134">
        <v>33</v>
      </c>
      <c r="AI1" s="134">
        <v>34</v>
      </c>
      <c r="AJ1" s="134">
        <v>35</v>
      </c>
      <c r="AK1" s="134">
        <v>36</v>
      </c>
      <c r="AL1" s="134">
        <v>37</v>
      </c>
      <c r="AM1" s="134">
        <v>38</v>
      </c>
      <c r="AN1" s="134">
        <v>39</v>
      </c>
      <c r="AO1" s="134">
        <v>40</v>
      </c>
      <c r="AP1" s="134">
        <v>41</v>
      </c>
      <c r="AQ1" s="134">
        <v>42</v>
      </c>
      <c r="AR1" s="134">
        <v>43</v>
      </c>
      <c r="AS1" s="134">
        <v>44</v>
      </c>
      <c r="AT1" s="134">
        <v>45</v>
      </c>
      <c r="AU1" s="134">
        <v>46</v>
      </c>
      <c r="AV1" s="134">
        <v>47</v>
      </c>
      <c r="AW1" s="134">
        <v>48</v>
      </c>
      <c r="AX1" s="134">
        <v>49</v>
      </c>
      <c r="AY1" s="134">
        <v>50</v>
      </c>
      <c r="AZ1" s="134">
        <v>51</v>
      </c>
      <c r="BA1" s="134">
        <v>52</v>
      </c>
    </row>
    <row r="2" spans="1:53" s="135" customFormat="1" x14ac:dyDescent="0.2">
      <c r="B2" s="135" t="s">
        <v>186</v>
      </c>
      <c r="C2" s="135" t="s">
        <v>187</v>
      </c>
      <c r="D2" s="135" t="s">
        <v>242</v>
      </c>
      <c r="E2" s="135" t="s">
        <v>243</v>
      </c>
      <c r="F2" s="135" t="s">
        <v>190</v>
      </c>
      <c r="G2" s="135" t="s">
        <v>191</v>
      </c>
      <c r="H2" s="135" t="s">
        <v>192</v>
      </c>
      <c r="I2" s="135" t="s">
        <v>193</v>
      </c>
      <c r="J2" s="135" t="s">
        <v>194</v>
      </c>
      <c r="K2" s="135" t="s">
        <v>195</v>
      </c>
      <c r="L2" s="135" t="s">
        <v>196</v>
      </c>
      <c r="M2" s="135" t="s">
        <v>241</v>
      </c>
      <c r="N2" s="135" t="s">
        <v>197</v>
      </c>
      <c r="O2" s="135" t="s">
        <v>198</v>
      </c>
      <c r="P2" s="135" t="s">
        <v>239</v>
      </c>
      <c r="Q2" s="135" t="s">
        <v>200</v>
      </c>
      <c r="R2" s="135" t="s">
        <v>201</v>
      </c>
      <c r="S2" s="135" t="s">
        <v>235</v>
      </c>
      <c r="T2" s="135" t="s">
        <v>202</v>
      </c>
      <c r="U2" s="135" t="s">
        <v>203</v>
      </c>
      <c r="V2" s="136" t="s">
        <v>205</v>
      </c>
      <c r="W2" s="136" t="s">
        <v>206</v>
      </c>
      <c r="X2" s="136" t="s">
        <v>207</v>
      </c>
      <c r="Y2" s="136" t="s">
        <v>244</v>
      </c>
      <c r="Z2" s="136" t="s">
        <v>240</v>
      </c>
      <c r="AA2" s="136" t="s">
        <v>210</v>
      </c>
      <c r="AB2" s="136" t="s">
        <v>211</v>
      </c>
      <c r="AC2" s="136" t="s">
        <v>212</v>
      </c>
      <c r="AD2" s="136" t="s">
        <v>213</v>
      </c>
      <c r="AE2" s="136" t="s">
        <v>214</v>
      </c>
      <c r="AF2" s="136" t="s">
        <v>215</v>
      </c>
      <c r="AG2" s="136" t="s">
        <v>216</v>
      </c>
      <c r="AH2" s="136" t="s">
        <v>217</v>
      </c>
      <c r="AI2" s="135" t="s">
        <v>218</v>
      </c>
      <c r="AJ2" s="135" t="s">
        <v>220</v>
      </c>
      <c r="AK2" s="135" t="s">
        <v>237</v>
      </c>
      <c r="AL2" s="135" t="s">
        <v>219</v>
      </c>
      <c r="AM2" s="135" t="s">
        <v>223</v>
      </c>
      <c r="AN2" s="135" t="s">
        <v>222</v>
      </c>
      <c r="AO2" s="135" t="s">
        <v>1</v>
      </c>
      <c r="AP2" s="135" t="s">
        <v>0</v>
      </c>
      <c r="AQ2" s="135" t="s">
        <v>224</v>
      </c>
      <c r="AR2" s="136" t="s">
        <v>226</v>
      </c>
      <c r="AS2" s="135" t="s">
        <v>227</v>
      </c>
      <c r="AT2" s="135" t="s">
        <v>228</v>
      </c>
      <c r="AU2" s="135" t="s">
        <v>229</v>
      </c>
      <c r="AV2" s="136" t="s">
        <v>225</v>
      </c>
      <c r="AW2" s="135" t="s">
        <v>236</v>
      </c>
      <c r="AX2" s="135" t="s">
        <v>231</v>
      </c>
      <c r="AY2" s="137" t="s">
        <v>238</v>
      </c>
      <c r="AZ2" s="135" t="s">
        <v>233</v>
      </c>
      <c r="BA2" s="135" t="s">
        <v>234</v>
      </c>
    </row>
    <row r="3" spans="1:53" x14ac:dyDescent="0.2">
      <c r="A3" s="138">
        <v>1596</v>
      </c>
      <c r="B3" s="140">
        <v>2</v>
      </c>
      <c r="C3" s="140">
        <v>2</v>
      </c>
      <c r="D3" s="140">
        <v>2</v>
      </c>
      <c r="E3" s="140">
        <v>2</v>
      </c>
      <c r="F3" s="140">
        <v>3</v>
      </c>
      <c r="G3" s="140">
        <v>2</v>
      </c>
      <c r="H3" s="140">
        <v>5</v>
      </c>
      <c r="I3" s="140">
        <v>3</v>
      </c>
      <c r="J3" s="140">
        <v>1</v>
      </c>
      <c r="K3" s="140">
        <v>2</v>
      </c>
      <c r="L3" s="140">
        <v>2</v>
      </c>
      <c r="M3" s="140">
        <v>4</v>
      </c>
      <c r="N3" s="140">
        <v>4</v>
      </c>
      <c r="O3" s="140">
        <v>3</v>
      </c>
      <c r="P3" s="140">
        <v>3</v>
      </c>
      <c r="Q3" s="140">
        <v>2</v>
      </c>
      <c r="R3" s="140">
        <v>2</v>
      </c>
      <c r="S3" s="140">
        <v>4</v>
      </c>
      <c r="T3" s="140">
        <v>2</v>
      </c>
      <c r="U3" s="140">
        <v>3</v>
      </c>
      <c r="V3" s="140">
        <v>1</v>
      </c>
      <c r="W3" s="140">
        <v>3</v>
      </c>
      <c r="X3" s="140">
        <v>4</v>
      </c>
      <c r="Y3" s="140"/>
      <c r="Z3" s="140"/>
      <c r="AA3" s="140"/>
      <c r="AB3" s="140"/>
      <c r="AC3" s="140"/>
      <c r="AD3" s="140">
        <v>1</v>
      </c>
      <c r="AE3" s="140">
        <v>1</v>
      </c>
      <c r="AF3" s="140">
        <v>1</v>
      </c>
      <c r="AG3" s="140">
        <v>2</v>
      </c>
      <c r="AH3" s="140">
        <v>1</v>
      </c>
      <c r="AI3" s="140">
        <v>1</v>
      </c>
      <c r="AJ3" s="140">
        <v>2</v>
      </c>
      <c r="AK3" s="140">
        <v>1</v>
      </c>
      <c r="AL3" s="140">
        <v>2</v>
      </c>
      <c r="AM3" s="140">
        <v>2</v>
      </c>
      <c r="AN3" s="140">
        <v>1</v>
      </c>
      <c r="AO3" s="140">
        <v>2</v>
      </c>
      <c r="AP3" s="140">
        <v>3</v>
      </c>
      <c r="AQ3" s="140">
        <v>1</v>
      </c>
      <c r="AR3" s="140">
        <v>4</v>
      </c>
      <c r="AS3" s="140">
        <v>1</v>
      </c>
      <c r="AT3" s="140">
        <v>1</v>
      </c>
      <c r="AU3" s="140">
        <v>2</v>
      </c>
      <c r="AV3" s="140">
        <v>2</v>
      </c>
      <c r="AW3" s="140">
        <v>2</v>
      </c>
      <c r="AX3" s="140">
        <v>2</v>
      </c>
      <c r="AY3" s="140">
        <v>4</v>
      </c>
      <c r="AZ3" s="140">
        <v>1</v>
      </c>
      <c r="BA3" s="140">
        <v>534</v>
      </c>
    </row>
    <row r="4" spans="1:53" x14ac:dyDescent="0.2">
      <c r="A4" s="138">
        <v>1597</v>
      </c>
      <c r="B4" s="140">
        <v>4</v>
      </c>
      <c r="C4" s="140">
        <v>1</v>
      </c>
      <c r="D4" s="140">
        <v>2</v>
      </c>
      <c r="E4" s="140">
        <v>2</v>
      </c>
      <c r="F4" s="140">
        <v>3</v>
      </c>
      <c r="G4" s="140">
        <v>2</v>
      </c>
      <c r="H4" s="140">
        <v>5</v>
      </c>
      <c r="I4" s="140">
        <v>1</v>
      </c>
      <c r="J4" s="140">
        <v>2</v>
      </c>
      <c r="K4" s="140">
        <v>2</v>
      </c>
      <c r="L4" s="140">
        <v>1</v>
      </c>
      <c r="M4" s="140">
        <v>3</v>
      </c>
      <c r="N4" s="140">
        <v>3</v>
      </c>
      <c r="O4" s="140">
        <v>3</v>
      </c>
      <c r="P4" s="140">
        <v>3</v>
      </c>
      <c r="Q4" s="140">
        <v>1</v>
      </c>
      <c r="R4" s="140">
        <v>1</v>
      </c>
      <c r="S4" s="140">
        <v>2</v>
      </c>
      <c r="T4" s="140">
        <v>1</v>
      </c>
      <c r="U4" s="140">
        <v>1</v>
      </c>
      <c r="V4" s="140">
        <v>1</v>
      </c>
      <c r="W4" s="140">
        <v>2</v>
      </c>
      <c r="X4" s="140">
        <v>2</v>
      </c>
      <c r="Y4" s="140"/>
      <c r="Z4" s="140"/>
      <c r="AA4" s="140"/>
      <c r="AB4" s="140"/>
      <c r="AC4" s="140"/>
      <c r="AD4" s="140">
        <v>1</v>
      </c>
      <c r="AE4" s="140">
        <v>1</v>
      </c>
      <c r="AF4" s="140">
        <v>1</v>
      </c>
      <c r="AG4" s="140">
        <v>3</v>
      </c>
      <c r="AH4" s="140">
        <v>1</v>
      </c>
      <c r="AI4" s="140">
        <v>1</v>
      </c>
      <c r="AJ4" s="140">
        <v>1</v>
      </c>
      <c r="AK4" s="140">
        <v>1</v>
      </c>
      <c r="AL4" s="140">
        <v>1</v>
      </c>
      <c r="AM4" s="140">
        <v>1</v>
      </c>
      <c r="AN4" s="140">
        <v>1</v>
      </c>
      <c r="AO4" s="140">
        <v>1</v>
      </c>
      <c r="AP4" s="140">
        <v>1</v>
      </c>
      <c r="AQ4" s="140">
        <v>1</v>
      </c>
      <c r="AR4" s="140">
        <v>5</v>
      </c>
      <c r="AS4" s="140">
        <v>1</v>
      </c>
      <c r="AT4" s="140">
        <v>1</v>
      </c>
      <c r="AU4" s="140">
        <v>2</v>
      </c>
      <c r="AV4" s="140">
        <v>1</v>
      </c>
      <c r="AW4" s="140">
        <v>1</v>
      </c>
      <c r="AX4" s="140">
        <v>2</v>
      </c>
      <c r="AY4" s="140">
        <v>4</v>
      </c>
      <c r="AZ4" s="140">
        <v>5</v>
      </c>
      <c r="BA4" s="140">
        <v>534</v>
      </c>
    </row>
    <row r="5" spans="1:53" x14ac:dyDescent="0.2">
      <c r="A5" s="138">
        <v>1598</v>
      </c>
      <c r="B5" s="140">
        <v>2</v>
      </c>
      <c r="C5" s="140">
        <v>2</v>
      </c>
      <c r="D5" s="140">
        <v>2</v>
      </c>
      <c r="E5" s="140">
        <v>2</v>
      </c>
      <c r="F5" s="140">
        <v>3</v>
      </c>
      <c r="G5" s="140">
        <v>2</v>
      </c>
      <c r="H5" s="140">
        <v>5</v>
      </c>
      <c r="I5" s="140">
        <v>2</v>
      </c>
      <c r="J5" s="140">
        <v>2</v>
      </c>
      <c r="K5" s="140">
        <v>2</v>
      </c>
      <c r="L5" s="140">
        <v>1</v>
      </c>
      <c r="M5" s="140">
        <v>4</v>
      </c>
      <c r="N5" s="140">
        <v>3</v>
      </c>
      <c r="O5" s="140">
        <v>2</v>
      </c>
      <c r="P5" s="140">
        <v>2</v>
      </c>
      <c r="Q5" s="140">
        <v>2</v>
      </c>
      <c r="R5" s="140">
        <v>2</v>
      </c>
      <c r="S5" s="140">
        <v>3</v>
      </c>
      <c r="T5" s="140">
        <v>1</v>
      </c>
      <c r="U5" s="140">
        <v>1</v>
      </c>
      <c r="V5" s="140">
        <v>1</v>
      </c>
      <c r="W5" s="140">
        <v>2</v>
      </c>
      <c r="X5" s="140">
        <v>1</v>
      </c>
      <c r="Y5" s="140"/>
      <c r="Z5" s="140"/>
      <c r="AA5" s="140"/>
      <c r="AB5" s="140"/>
      <c r="AC5" s="140"/>
      <c r="AD5" s="140">
        <v>1</v>
      </c>
      <c r="AE5" s="140">
        <v>1</v>
      </c>
      <c r="AF5" s="140">
        <v>2</v>
      </c>
      <c r="AG5" s="140">
        <v>2</v>
      </c>
      <c r="AH5" s="140">
        <v>2</v>
      </c>
      <c r="AI5" s="140">
        <v>1</v>
      </c>
      <c r="AJ5" s="140">
        <v>2</v>
      </c>
      <c r="AK5" s="140">
        <v>2</v>
      </c>
      <c r="AL5" s="140">
        <v>2</v>
      </c>
      <c r="AM5" s="140">
        <v>1</v>
      </c>
      <c r="AN5" s="140">
        <v>1</v>
      </c>
      <c r="AO5" s="140">
        <v>2</v>
      </c>
      <c r="AP5" s="140">
        <v>2</v>
      </c>
      <c r="AQ5" s="140">
        <v>1</v>
      </c>
      <c r="AR5" s="140">
        <v>4</v>
      </c>
      <c r="AS5" s="140">
        <v>1</v>
      </c>
      <c r="AT5" s="140">
        <v>1</v>
      </c>
      <c r="AU5" s="140">
        <v>1</v>
      </c>
      <c r="AV5" s="140">
        <v>1</v>
      </c>
      <c r="AW5" s="140">
        <v>2</v>
      </c>
      <c r="AX5" s="140">
        <v>1</v>
      </c>
      <c r="AY5" s="140">
        <v>3</v>
      </c>
      <c r="AZ5" s="140">
        <v>2</v>
      </c>
      <c r="BA5" s="140">
        <v>534</v>
      </c>
    </row>
    <row r="6" spans="1:53" x14ac:dyDescent="0.2">
      <c r="A6" s="138">
        <v>1599</v>
      </c>
      <c r="B6" s="140">
        <v>4</v>
      </c>
      <c r="C6" s="140">
        <v>2</v>
      </c>
      <c r="D6" s="140">
        <v>6</v>
      </c>
      <c r="E6" s="140">
        <v>1</v>
      </c>
      <c r="F6" s="140">
        <v>2</v>
      </c>
      <c r="G6" s="140">
        <v>1</v>
      </c>
      <c r="H6" s="140">
        <v>5</v>
      </c>
      <c r="I6" s="140">
        <v>1</v>
      </c>
      <c r="J6" s="140">
        <v>2</v>
      </c>
      <c r="K6" s="140">
        <v>1</v>
      </c>
      <c r="L6" s="140">
        <v>1</v>
      </c>
      <c r="M6" s="140">
        <v>2</v>
      </c>
      <c r="N6" s="140">
        <v>2</v>
      </c>
      <c r="O6" s="140">
        <v>4</v>
      </c>
      <c r="P6" s="140">
        <v>2</v>
      </c>
      <c r="Q6" s="140">
        <v>1</v>
      </c>
      <c r="R6" s="140">
        <v>1</v>
      </c>
      <c r="S6" s="140">
        <v>1</v>
      </c>
      <c r="T6" s="140">
        <v>2</v>
      </c>
      <c r="U6" s="140">
        <v>3</v>
      </c>
      <c r="V6" s="140"/>
      <c r="W6" s="140"/>
      <c r="X6" s="140"/>
      <c r="Y6" s="140">
        <v>3</v>
      </c>
      <c r="Z6" s="140">
        <v>3</v>
      </c>
      <c r="AA6" s="140">
        <v>5</v>
      </c>
      <c r="AB6" s="140"/>
      <c r="AC6" s="140"/>
      <c r="AD6" s="140">
        <v>4</v>
      </c>
      <c r="AE6" s="140">
        <v>4</v>
      </c>
      <c r="AF6" s="140">
        <v>4</v>
      </c>
      <c r="AG6" s="140">
        <v>2</v>
      </c>
      <c r="AH6" s="140">
        <v>2</v>
      </c>
      <c r="AI6" s="140">
        <v>1</v>
      </c>
      <c r="AJ6" s="140">
        <v>2</v>
      </c>
      <c r="AK6" s="140">
        <v>3</v>
      </c>
      <c r="AL6" s="140">
        <v>4</v>
      </c>
      <c r="AM6" s="140">
        <v>2</v>
      </c>
      <c r="AN6" s="140">
        <v>4</v>
      </c>
      <c r="AO6" s="140">
        <v>4</v>
      </c>
      <c r="AP6" s="140">
        <v>4</v>
      </c>
      <c r="AQ6" s="140">
        <v>4</v>
      </c>
      <c r="AR6" s="140">
        <v>4</v>
      </c>
      <c r="AS6" s="140">
        <v>2</v>
      </c>
      <c r="AT6" s="140">
        <v>4</v>
      </c>
      <c r="AU6" s="140">
        <v>2</v>
      </c>
      <c r="AV6" s="140">
        <v>4</v>
      </c>
      <c r="AW6" s="140">
        <v>4</v>
      </c>
      <c r="AX6" s="140">
        <v>2</v>
      </c>
      <c r="AY6" s="140">
        <v>4</v>
      </c>
      <c r="AZ6" s="140">
        <v>5</v>
      </c>
      <c r="BA6" s="140">
        <v>534</v>
      </c>
    </row>
    <row r="7" spans="1:53" x14ac:dyDescent="0.2">
      <c r="A7" s="138">
        <v>1600</v>
      </c>
      <c r="B7" s="140">
        <v>4</v>
      </c>
      <c r="C7" s="140">
        <v>1</v>
      </c>
      <c r="D7" s="140">
        <v>2</v>
      </c>
      <c r="E7" s="140">
        <v>2</v>
      </c>
      <c r="F7" s="140">
        <v>2</v>
      </c>
      <c r="G7" s="140">
        <v>1</v>
      </c>
      <c r="H7" s="140">
        <v>5</v>
      </c>
      <c r="I7" s="140">
        <v>2</v>
      </c>
      <c r="J7" s="140">
        <v>2</v>
      </c>
      <c r="K7" s="140">
        <v>2</v>
      </c>
      <c r="L7" s="140">
        <v>1</v>
      </c>
      <c r="M7" s="140">
        <v>4</v>
      </c>
      <c r="N7" s="140">
        <v>2</v>
      </c>
      <c r="O7" s="140">
        <v>2</v>
      </c>
      <c r="P7" s="140">
        <v>1</v>
      </c>
      <c r="Q7" s="140">
        <v>1</v>
      </c>
      <c r="R7" s="140">
        <v>1</v>
      </c>
      <c r="S7" s="140">
        <v>3</v>
      </c>
      <c r="T7" s="140">
        <v>1</v>
      </c>
      <c r="U7" s="140">
        <v>2</v>
      </c>
      <c r="V7" s="140"/>
      <c r="W7" s="140"/>
      <c r="X7" s="140"/>
      <c r="Y7" s="140">
        <v>1</v>
      </c>
      <c r="Z7" s="140">
        <v>1</v>
      </c>
      <c r="AA7" s="140">
        <v>2</v>
      </c>
      <c r="AB7" s="140"/>
      <c r="AC7" s="140"/>
      <c r="AD7" s="140">
        <v>2</v>
      </c>
      <c r="AE7" s="140">
        <v>2</v>
      </c>
      <c r="AF7" s="140">
        <v>2</v>
      </c>
      <c r="AG7" s="140">
        <v>2</v>
      </c>
      <c r="AH7" s="140">
        <v>2</v>
      </c>
      <c r="AI7" s="140">
        <v>2</v>
      </c>
      <c r="AJ7" s="140">
        <v>2</v>
      </c>
      <c r="AK7" s="140">
        <v>2</v>
      </c>
      <c r="AL7" s="140">
        <v>2</v>
      </c>
      <c r="AM7" s="140">
        <v>2</v>
      </c>
      <c r="AN7" s="140">
        <v>2</v>
      </c>
      <c r="AO7" s="140">
        <v>2</v>
      </c>
      <c r="AP7" s="140">
        <v>2</v>
      </c>
      <c r="AQ7" s="140">
        <v>1</v>
      </c>
      <c r="AR7" s="140">
        <v>5</v>
      </c>
      <c r="AS7" s="140">
        <v>1</v>
      </c>
      <c r="AT7" s="140">
        <v>3</v>
      </c>
      <c r="AU7" s="140">
        <v>2</v>
      </c>
      <c r="AV7" s="140">
        <v>3</v>
      </c>
      <c r="AW7" s="140">
        <v>2</v>
      </c>
      <c r="AX7" s="140">
        <v>2</v>
      </c>
      <c r="AY7" s="140">
        <v>3</v>
      </c>
      <c r="AZ7" s="140">
        <v>1</v>
      </c>
      <c r="BA7" s="140">
        <v>534</v>
      </c>
    </row>
    <row r="8" spans="1:53" x14ac:dyDescent="0.2">
      <c r="A8" s="138">
        <v>1601</v>
      </c>
      <c r="B8" s="140">
        <v>5</v>
      </c>
      <c r="C8" s="140">
        <v>1</v>
      </c>
      <c r="D8" s="140">
        <v>1</v>
      </c>
      <c r="E8" s="140">
        <v>1</v>
      </c>
      <c r="F8" s="140">
        <v>1</v>
      </c>
      <c r="G8" s="140">
        <v>1</v>
      </c>
      <c r="H8" s="140">
        <v>5</v>
      </c>
      <c r="I8" s="140">
        <v>1</v>
      </c>
      <c r="J8" s="140">
        <v>2</v>
      </c>
      <c r="K8" s="140">
        <v>2</v>
      </c>
      <c r="L8" s="140">
        <v>1</v>
      </c>
      <c r="M8" s="140">
        <v>4</v>
      </c>
      <c r="N8" s="140">
        <v>1</v>
      </c>
      <c r="O8" s="140">
        <v>2</v>
      </c>
      <c r="P8" s="140">
        <v>1</v>
      </c>
      <c r="Q8" s="140">
        <v>1</v>
      </c>
      <c r="R8" s="140">
        <v>1</v>
      </c>
      <c r="S8" s="140">
        <v>2</v>
      </c>
      <c r="T8" s="140">
        <v>1</v>
      </c>
      <c r="U8" s="140">
        <v>1</v>
      </c>
      <c r="V8" s="140"/>
      <c r="W8" s="140"/>
      <c r="X8" s="140"/>
      <c r="Y8" s="140"/>
      <c r="Z8" s="140"/>
      <c r="AA8" s="140"/>
      <c r="AB8" s="140">
        <v>1</v>
      </c>
      <c r="AC8" s="140">
        <v>2</v>
      </c>
      <c r="AD8" s="140">
        <v>2</v>
      </c>
      <c r="AE8" s="140">
        <v>1</v>
      </c>
      <c r="AF8" s="140">
        <v>3</v>
      </c>
      <c r="AG8" s="140">
        <v>4</v>
      </c>
      <c r="AH8" s="140">
        <v>2</v>
      </c>
      <c r="AI8" s="140">
        <v>1</v>
      </c>
      <c r="AJ8" s="140">
        <v>1</v>
      </c>
      <c r="AK8" s="140">
        <v>1</v>
      </c>
      <c r="AL8" s="140">
        <v>1</v>
      </c>
      <c r="AM8" s="140">
        <v>2</v>
      </c>
      <c r="AN8" s="140">
        <v>1</v>
      </c>
      <c r="AO8" s="140">
        <v>2</v>
      </c>
      <c r="AP8" s="140">
        <v>1</v>
      </c>
      <c r="AQ8" s="140">
        <v>1</v>
      </c>
      <c r="AR8" s="140">
        <v>5</v>
      </c>
      <c r="AS8" s="140">
        <v>1</v>
      </c>
      <c r="AT8" s="140">
        <v>1</v>
      </c>
      <c r="AU8" s="140">
        <v>2</v>
      </c>
      <c r="AV8" s="140">
        <v>4</v>
      </c>
      <c r="AW8" s="140">
        <v>1</v>
      </c>
      <c r="AX8" s="140">
        <v>2</v>
      </c>
      <c r="AY8" s="140">
        <v>4</v>
      </c>
      <c r="AZ8" s="140">
        <v>1</v>
      </c>
      <c r="BA8" s="140">
        <v>534</v>
      </c>
    </row>
    <row r="9" spans="1:53" x14ac:dyDescent="0.2">
      <c r="A9" s="138">
        <v>1602</v>
      </c>
      <c r="B9" s="140">
        <v>4</v>
      </c>
      <c r="C9" s="140">
        <v>1</v>
      </c>
      <c r="D9" s="140">
        <v>2</v>
      </c>
      <c r="E9" s="140">
        <v>2</v>
      </c>
      <c r="F9" s="140">
        <v>3</v>
      </c>
      <c r="G9" s="140">
        <v>2</v>
      </c>
      <c r="H9" s="140">
        <v>5</v>
      </c>
      <c r="I9" s="140">
        <v>1</v>
      </c>
      <c r="J9" s="140">
        <v>2</v>
      </c>
      <c r="K9" s="140">
        <v>2</v>
      </c>
      <c r="L9" s="140">
        <v>1</v>
      </c>
      <c r="M9" s="140">
        <v>3</v>
      </c>
      <c r="N9" s="140">
        <v>1</v>
      </c>
      <c r="O9" s="140">
        <v>3</v>
      </c>
      <c r="P9" s="140">
        <v>1</v>
      </c>
      <c r="Q9" s="140">
        <v>1</v>
      </c>
      <c r="R9" s="140">
        <v>1</v>
      </c>
      <c r="S9" s="140">
        <v>1</v>
      </c>
      <c r="T9" s="140">
        <v>1</v>
      </c>
      <c r="U9" s="140">
        <v>1</v>
      </c>
      <c r="V9" s="140">
        <v>1</v>
      </c>
      <c r="W9" s="140">
        <v>1</v>
      </c>
      <c r="X9" s="140">
        <v>1</v>
      </c>
      <c r="Y9" s="140"/>
      <c r="Z9" s="140"/>
      <c r="AA9" s="140"/>
      <c r="AB9" s="140"/>
      <c r="AC9" s="140"/>
      <c r="AD9" s="140">
        <v>1</v>
      </c>
      <c r="AE9" s="140">
        <v>1</v>
      </c>
      <c r="AF9" s="140">
        <v>1</v>
      </c>
      <c r="AG9" s="140">
        <v>3</v>
      </c>
      <c r="AH9" s="140">
        <v>1</v>
      </c>
      <c r="AI9" s="140">
        <v>1</v>
      </c>
      <c r="AJ9" s="140">
        <v>1</v>
      </c>
      <c r="AK9" s="140">
        <v>1</v>
      </c>
      <c r="AL9" s="140">
        <v>1</v>
      </c>
      <c r="AM9" s="140">
        <v>1</v>
      </c>
      <c r="AN9" s="140">
        <v>1</v>
      </c>
      <c r="AO9" s="140">
        <v>1</v>
      </c>
      <c r="AP9" s="140">
        <v>1</v>
      </c>
      <c r="AQ9" s="140">
        <v>1</v>
      </c>
      <c r="AR9" s="140">
        <v>2</v>
      </c>
      <c r="AS9" s="140">
        <v>1</v>
      </c>
      <c r="AT9" s="140">
        <v>1</v>
      </c>
      <c r="AU9" s="140">
        <v>2</v>
      </c>
      <c r="AV9" s="140">
        <v>1</v>
      </c>
      <c r="AW9" s="140">
        <v>1</v>
      </c>
      <c r="AX9" s="140">
        <v>2</v>
      </c>
      <c r="AY9" s="140">
        <v>3</v>
      </c>
      <c r="AZ9" s="140">
        <v>1</v>
      </c>
      <c r="BA9" s="140">
        <v>534</v>
      </c>
    </row>
    <row r="10" spans="1:53" x14ac:dyDescent="0.2">
      <c r="A10" s="138">
        <v>1603</v>
      </c>
      <c r="B10" s="140">
        <v>5</v>
      </c>
      <c r="C10" s="140">
        <v>1</v>
      </c>
      <c r="D10" s="140">
        <v>6</v>
      </c>
      <c r="E10" s="140">
        <v>6</v>
      </c>
      <c r="F10" s="140">
        <v>3</v>
      </c>
      <c r="G10" s="140">
        <v>1</v>
      </c>
      <c r="H10" s="140">
        <v>5</v>
      </c>
      <c r="I10" s="140">
        <v>1</v>
      </c>
      <c r="J10" s="140">
        <v>1</v>
      </c>
      <c r="K10" s="140">
        <v>2</v>
      </c>
      <c r="L10" s="140">
        <v>1</v>
      </c>
      <c r="M10" s="140">
        <v>1</v>
      </c>
      <c r="N10" s="140">
        <v>2</v>
      </c>
      <c r="O10" s="140">
        <v>2</v>
      </c>
      <c r="P10" s="140">
        <v>2</v>
      </c>
      <c r="Q10" s="140">
        <v>1</v>
      </c>
      <c r="R10" s="140">
        <v>1</v>
      </c>
      <c r="S10" s="140">
        <v>1</v>
      </c>
      <c r="T10" s="140">
        <v>1</v>
      </c>
      <c r="U10" s="140">
        <v>1</v>
      </c>
      <c r="V10" s="140">
        <v>1</v>
      </c>
      <c r="W10" s="140">
        <v>1</v>
      </c>
      <c r="X10" s="140">
        <v>1</v>
      </c>
      <c r="Y10" s="140"/>
      <c r="Z10" s="140"/>
      <c r="AA10" s="140"/>
      <c r="AB10" s="140"/>
      <c r="AC10" s="140"/>
      <c r="AD10" s="140">
        <v>1</v>
      </c>
      <c r="AE10" s="140">
        <v>1</v>
      </c>
      <c r="AF10" s="140">
        <v>1</v>
      </c>
      <c r="AG10" s="140">
        <v>3</v>
      </c>
      <c r="AH10" s="140">
        <v>1</v>
      </c>
      <c r="AI10" s="140">
        <v>1</v>
      </c>
      <c r="AJ10" s="140">
        <v>1</v>
      </c>
      <c r="AK10" s="140">
        <v>2</v>
      </c>
      <c r="AL10" s="140">
        <v>2</v>
      </c>
      <c r="AM10" s="140">
        <v>1</v>
      </c>
      <c r="AN10" s="140">
        <v>1</v>
      </c>
      <c r="AO10" s="140">
        <v>1</v>
      </c>
      <c r="AP10" s="140">
        <v>2</v>
      </c>
      <c r="AQ10" s="140">
        <v>1</v>
      </c>
      <c r="AR10" s="140">
        <v>4</v>
      </c>
      <c r="AS10" s="140">
        <v>1</v>
      </c>
      <c r="AT10" s="140">
        <v>1</v>
      </c>
      <c r="AU10" s="140">
        <v>2</v>
      </c>
      <c r="AV10" s="140">
        <v>1</v>
      </c>
      <c r="AW10" s="140">
        <v>1</v>
      </c>
      <c r="AX10" s="140">
        <v>1</v>
      </c>
      <c r="AY10" s="140">
        <v>3</v>
      </c>
      <c r="AZ10" s="140">
        <v>1</v>
      </c>
      <c r="BA10" s="140">
        <v>534</v>
      </c>
    </row>
    <row r="11" spans="1:53" x14ac:dyDescent="0.2">
      <c r="A11" s="138">
        <v>1604</v>
      </c>
      <c r="B11" s="140">
        <v>2</v>
      </c>
      <c r="C11" s="140">
        <v>2</v>
      </c>
      <c r="D11" s="140">
        <v>3</v>
      </c>
      <c r="E11" s="140">
        <v>3</v>
      </c>
      <c r="F11" s="140">
        <v>2</v>
      </c>
      <c r="G11" s="140">
        <v>1</v>
      </c>
      <c r="H11" s="140">
        <v>5</v>
      </c>
      <c r="I11" s="140">
        <v>1</v>
      </c>
      <c r="J11" s="140">
        <v>2</v>
      </c>
      <c r="K11" s="140">
        <v>1</v>
      </c>
      <c r="L11" s="140">
        <v>1</v>
      </c>
      <c r="M11" s="140">
        <v>3</v>
      </c>
      <c r="N11" s="140">
        <v>2</v>
      </c>
      <c r="O11" s="140">
        <v>1</v>
      </c>
      <c r="P11" s="140">
        <v>3</v>
      </c>
      <c r="Q11" s="140">
        <v>1</v>
      </c>
      <c r="R11" s="140">
        <v>1</v>
      </c>
      <c r="S11" s="140">
        <v>3</v>
      </c>
      <c r="T11" s="140">
        <v>1</v>
      </c>
      <c r="U11" s="140">
        <v>1</v>
      </c>
      <c r="V11" s="140"/>
      <c r="W11" s="140"/>
      <c r="X11" s="140"/>
      <c r="Y11" s="140">
        <v>1</v>
      </c>
      <c r="Z11" s="140">
        <v>1</v>
      </c>
      <c r="AA11" s="140">
        <v>1</v>
      </c>
      <c r="AB11" s="140"/>
      <c r="AC11" s="140"/>
      <c r="AD11" s="140">
        <v>1</v>
      </c>
      <c r="AE11" s="140">
        <v>1</v>
      </c>
      <c r="AF11" s="140">
        <v>1</v>
      </c>
      <c r="AG11" s="140">
        <v>4</v>
      </c>
      <c r="AH11" s="140">
        <v>1</v>
      </c>
      <c r="AI11" s="140">
        <v>1</v>
      </c>
      <c r="AJ11" s="140">
        <v>1</v>
      </c>
      <c r="AK11" s="140">
        <v>1</v>
      </c>
      <c r="AL11" s="140">
        <v>1</v>
      </c>
      <c r="AM11" s="140">
        <v>2</v>
      </c>
      <c r="AN11" s="140">
        <v>1</v>
      </c>
      <c r="AO11" s="140">
        <v>1</v>
      </c>
      <c r="AP11" s="140">
        <v>1</v>
      </c>
      <c r="AQ11" s="140">
        <v>1</v>
      </c>
      <c r="AR11" s="140">
        <v>4</v>
      </c>
      <c r="AS11" s="140">
        <v>1</v>
      </c>
      <c r="AT11" s="140">
        <v>1</v>
      </c>
      <c r="AU11" s="140">
        <v>2</v>
      </c>
      <c r="AV11" s="140">
        <v>4</v>
      </c>
      <c r="AW11" s="140">
        <v>1</v>
      </c>
      <c r="AX11" s="140">
        <v>1</v>
      </c>
      <c r="AY11" s="140">
        <v>1</v>
      </c>
      <c r="AZ11" s="140">
        <v>1</v>
      </c>
      <c r="BA11" s="140">
        <v>534</v>
      </c>
    </row>
    <row r="12" spans="1:53" x14ac:dyDescent="0.2">
      <c r="A12" s="138">
        <v>1605</v>
      </c>
      <c r="B12" s="140">
        <v>2</v>
      </c>
      <c r="C12" s="140">
        <v>1</v>
      </c>
      <c r="D12" s="140">
        <v>2</v>
      </c>
      <c r="E12" s="140">
        <v>2</v>
      </c>
      <c r="F12" s="140">
        <v>3</v>
      </c>
      <c r="G12" s="140">
        <v>2</v>
      </c>
      <c r="H12" s="140">
        <v>5</v>
      </c>
      <c r="I12" s="140">
        <v>2</v>
      </c>
      <c r="J12" s="140">
        <v>2</v>
      </c>
      <c r="K12" s="140">
        <v>2</v>
      </c>
      <c r="L12" s="140">
        <v>1</v>
      </c>
      <c r="M12" s="140">
        <v>3</v>
      </c>
      <c r="N12" s="140">
        <v>4</v>
      </c>
      <c r="O12" s="140">
        <v>3</v>
      </c>
      <c r="P12" s="140">
        <v>2</v>
      </c>
      <c r="Q12" s="140">
        <v>1</v>
      </c>
      <c r="R12" s="140">
        <v>1</v>
      </c>
      <c r="S12" s="140">
        <v>2</v>
      </c>
      <c r="T12" s="140">
        <v>1</v>
      </c>
      <c r="U12" s="140">
        <v>3</v>
      </c>
      <c r="V12" s="140">
        <v>1</v>
      </c>
      <c r="W12" s="140">
        <v>3</v>
      </c>
      <c r="X12" s="140">
        <v>4</v>
      </c>
      <c r="Y12" s="140"/>
      <c r="Z12" s="140"/>
      <c r="AA12" s="140"/>
      <c r="AB12" s="140"/>
      <c r="AC12" s="140"/>
      <c r="AD12" s="140">
        <v>1</v>
      </c>
      <c r="AE12" s="140">
        <v>1</v>
      </c>
      <c r="AF12" s="140">
        <v>2</v>
      </c>
      <c r="AG12" s="140">
        <v>2</v>
      </c>
      <c r="AH12" s="140">
        <v>2</v>
      </c>
      <c r="AI12" s="140">
        <v>2</v>
      </c>
      <c r="AJ12" s="140">
        <v>2</v>
      </c>
      <c r="AK12" s="140">
        <v>1</v>
      </c>
      <c r="AL12" s="140">
        <v>2</v>
      </c>
      <c r="AM12" s="140">
        <v>1</v>
      </c>
      <c r="AN12" s="140">
        <v>1</v>
      </c>
      <c r="AO12" s="140">
        <v>1</v>
      </c>
      <c r="AP12" s="140">
        <v>2</v>
      </c>
      <c r="AQ12" s="140">
        <v>1</v>
      </c>
      <c r="AR12" s="140">
        <v>4</v>
      </c>
      <c r="AS12" s="140">
        <v>2</v>
      </c>
      <c r="AT12" s="140">
        <v>2</v>
      </c>
      <c r="AU12" s="140">
        <v>1</v>
      </c>
      <c r="AV12" s="140">
        <v>1</v>
      </c>
      <c r="AW12" s="140">
        <v>1</v>
      </c>
      <c r="AX12" s="140">
        <v>2</v>
      </c>
      <c r="AY12" s="140">
        <v>4</v>
      </c>
      <c r="AZ12" s="140">
        <v>1</v>
      </c>
      <c r="BA12" s="140">
        <v>534</v>
      </c>
    </row>
    <row r="13" spans="1:53" x14ac:dyDescent="0.2">
      <c r="A13" s="138">
        <v>1606</v>
      </c>
      <c r="B13" s="140">
        <v>2</v>
      </c>
      <c r="C13" s="140">
        <v>1</v>
      </c>
      <c r="D13" s="140">
        <v>2</v>
      </c>
      <c r="E13" s="140">
        <v>2</v>
      </c>
      <c r="F13" s="140">
        <v>3</v>
      </c>
      <c r="G13" s="140">
        <v>2</v>
      </c>
      <c r="H13" s="140">
        <v>5</v>
      </c>
      <c r="I13" s="140">
        <v>1</v>
      </c>
      <c r="J13" s="140">
        <v>2</v>
      </c>
      <c r="K13" s="140">
        <v>1</v>
      </c>
      <c r="L13" s="140">
        <v>2</v>
      </c>
      <c r="M13" s="140">
        <v>4</v>
      </c>
      <c r="N13" s="140">
        <v>3</v>
      </c>
      <c r="O13" s="140">
        <v>2</v>
      </c>
      <c r="P13" s="140">
        <v>2</v>
      </c>
      <c r="Q13" s="140">
        <v>1</v>
      </c>
      <c r="R13" s="140">
        <v>1</v>
      </c>
      <c r="S13" s="140">
        <v>2</v>
      </c>
      <c r="T13" s="140">
        <v>1</v>
      </c>
      <c r="U13" s="140">
        <v>1</v>
      </c>
      <c r="V13" s="140">
        <v>1</v>
      </c>
      <c r="W13" s="140">
        <v>2</v>
      </c>
      <c r="X13" s="140">
        <v>2</v>
      </c>
      <c r="Y13" s="140"/>
      <c r="Z13" s="140"/>
      <c r="AA13" s="140"/>
      <c r="AB13" s="140"/>
      <c r="AC13" s="140"/>
      <c r="AD13" s="140">
        <v>1</v>
      </c>
      <c r="AE13" s="140">
        <v>1</v>
      </c>
      <c r="AF13" s="140">
        <v>1</v>
      </c>
      <c r="AG13" s="140">
        <v>3</v>
      </c>
      <c r="AH13" s="140">
        <v>1</v>
      </c>
      <c r="AI13" s="140">
        <v>1</v>
      </c>
      <c r="AJ13" s="140">
        <v>1</v>
      </c>
      <c r="AK13" s="140">
        <v>1</v>
      </c>
      <c r="AL13" s="140">
        <v>1</v>
      </c>
      <c r="AM13" s="140">
        <v>2</v>
      </c>
      <c r="AN13" s="140">
        <v>1</v>
      </c>
      <c r="AO13" s="140">
        <v>1</v>
      </c>
      <c r="AP13" s="140">
        <v>1</v>
      </c>
      <c r="AQ13" s="140">
        <v>1</v>
      </c>
      <c r="AR13" s="140">
        <v>5</v>
      </c>
      <c r="AS13" s="140">
        <v>1</v>
      </c>
      <c r="AT13" s="140">
        <v>1</v>
      </c>
      <c r="AU13" s="140">
        <v>2</v>
      </c>
      <c r="AV13" s="140">
        <v>1</v>
      </c>
      <c r="AW13" s="140">
        <v>1</v>
      </c>
      <c r="AX13" s="140">
        <v>2</v>
      </c>
      <c r="AY13" s="140">
        <v>3</v>
      </c>
      <c r="AZ13" s="140">
        <v>1</v>
      </c>
      <c r="BA13" s="140">
        <v>534</v>
      </c>
    </row>
    <row r="14" spans="1:53" x14ac:dyDescent="0.2">
      <c r="A14" s="138">
        <v>1607</v>
      </c>
      <c r="B14" s="140">
        <v>4</v>
      </c>
      <c r="C14" s="140">
        <v>1</v>
      </c>
      <c r="D14" s="140">
        <v>6</v>
      </c>
      <c r="E14" s="140">
        <v>1</v>
      </c>
      <c r="F14" s="140">
        <v>3</v>
      </c>
      <c r="G14" s="140">
        <v>1</v>
      </c>
      <c r="H14" s="140">
        <v>5</v>
      </c>
      <c r="I14" s="140">
        <v>1</v>
      </c>
      <c r="J14" s="140">
        <v>1</v>
      </c>
      <c r="K14" s="140">
        <v>2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0">
        <v>1</v>
      </c>
      <c r="U14" s="140">
        <v>1</v>
      </c>
      <c r="V14" s="140">
        <v>2</v>
      </c>
      <c r="W14" s="140">
        <v>1</v>
      </c>
      <c r="X14" s="140">
        <v>2</v>
      </c>
      <c r="Y14" s="140"/>
      <c r="Z14" s="140"/>
      <c r="AA14" s="140"/>
      <c r="AB14" s="140"/>
      <c r="AC14" s="140"/>
      <c r="AD14" s="140">
        <v>1</v>
      </c>
      <c r="AE14" s="140">
        <v>2</v>
      </c>
      <c r="AF14" s="140">
        <v>1</v>
      </c>
      <c r="AG14" s="140">
        <v>3</v>
      </c>
      <c r="AH14" s="140">
        <v>1</v>
      </c>
      <c r="AI14" s="140">
        <v>1</v>
      </c>
      <c r="AJ14" s="140">
        <v>1</v>
      </c>
      <c r="AK14" s="140">
        <v>1</v>
      </c>
      <c r="AL14" s="140">
        <v>1</v>
      </c>
      <c r="AM14" s="140">
        <v>1</v>
      </c>
      <c r="AN14" s="140">
        <v>1</v>
      </c>
      <c r="AO14" s="140">
        <v>1</v>
      </c>
      <c r="AP14" s="140">
        <v>1</v>
      </c>
      <c r="AQ14" s="140">
        <v>2</v>
      </c>
      <c r="AR14" s="140">
        <v>4</v>
      </c>
      <c r="AS14" s="140">
        <v>2</v>
      </c>
      <c r="AT14" s="140">
        <v>2</v>
      </c>
      <c r="AU14" s="140">
        <v>2</v>
      </c>
      <c r="AV14" s="140">
        <v>2</v>
      </c>
      <c r="AW14" s="140">
        <v>2</v>
      </c>
      <c r="AX14" s="140">
        <v>2</v>
      </c>
      <c r="AY14" s="140">
        <v>1</v>
      </c>
      <c r="AZ14" s="140">
        <v>5</v>
      </c>
      <c r="BA14" s="140">
        <v>534</v>
      </c>
    </row>
    <row r="15" spans="1:53" x14ac:dyDescent="0.2">
      <c r="A15" s="138">
        <v>1608</v>
      </c>
      <c r="B15" s="140">
        <v>3</v>
      </c>
      <c r="C15" s="140">
        <v>1</v>
      </c>
      <c r="D15" s="140">
        <v>2</v>
      </c>
      <c r="E15" s="140">
        <v>2</v>
      </c>
      <c r="F15" s="140">
        <v>3</v>
      </c>
      <c r="G15" s="140">
        <v>2</v>
      </c>
      <c r="H15" s="140">
        <v>5</v>
      </c>
      <c r="I15" s="140">
        <v>2</v>
      </c>
      <c r="J15" s="140">
        <v>2</v>
      </c>
      <c r="K15" s="140">
        <v>2</v>
      </c>
      <c r="L15" s="140">
        <v>2</v>
      </c>
      <c r="M15" s="140">
        <v>4</v>
      </c>
      <c r="N15" s="140">
        <v>3</v>
      </c>
      <c r="O15" s="140">
        <v>3</v>
      </c>
      <c r="P15" s="140">
        <v>4</v>
      </c>
      <c r="Q15" s="140">
        <v>1</v>
      </c>
      <c r="R15" s="140">
        <v>2</v>
      </c>
      <c r="S15" s="140">
        <v>2</v>
      </c>
      <c r="T15" s="140">
        <v>2</v>
      </c>
      <c r="U15" s="140">
        <v>3</v>
      </c>
      <c r="V15" s="140">
        <v>2</v>
      </c>
      <c r="W15" s="140">
        <v>2</v>
      </c>
      <c r="X15" s="140">
        <v>4</v>
      </c>
      <c r="Y15" s="140"/>
      <c r="Z15" s="140"/>
      <c r="AA15" s="140"/>
      <c r="AB15" s="140"/>
      <c r="AC15" s="140"/>
      <c r="AD15" s="140">
        <v>1</v>
      </c>
      <c r="AE15" s="140">
        <v>1</v>
      </c>
      <c r="AF15" s="140">
        <v>1</v>
      </c>
      <c r="AG15" s="140">
        <v>3</v>
      </c>
      <c r="AH15" s="140">
        <v>1</v>
      </c>
      <c r="AI15" s="140">
        <v>1</v>
      </c>
      <c r="AJ15" s="140">
        <v>2</v>
      </c>
      <c r="AK15" s="140">
        <v>1</v>
      </c>
      <c r="AL15" s="140">
        <v>2</v>
      </c>
      <c r="AM15" s="140">
        <v>1</v>
      </c>
      <c r="AN15" s="140">
        <v>1</v>
      </c>
      <c r="AO15" s="140">
        <v>1</v>
      </c>
      <c r="AP15" s="140">
        <v>2</v>
      </c>
      <c r="AQ15" s="140">
        <v>2</v>
      </c>
      <c r="AR15" s="140">
        <v>4</v>
      </c>
      <c r="AS15" s="140">
        <v>2</v>
      </c>
      <c r="AT15" s="140">
        <v>3</v>
      </c>
      <c r="AU15" s="140">
        <v>1</v>
      </c>
      <c r="AV15" s="140">
        <v>2</v>
      </c>
      <c r="AW15" s="140">
        <v>2</v>
      </c>
      <c r="AX15" s="140">
        <v>2</v>
      </c>
      <c r="AY15" s="140">
        <v>4</v>
      </c>
      <c r="AZ15" s="140">
        <v>2</v>
      </c>
      <c r="BA15" s="140">
        <v>534</v>
      </c>
    </row>
    <row r="16" spans="1:53" x14ac:dyDescent="0.2">
      <c r="A16" s="138">
        <v>1609</v>
      </c>
      <c r="B16" s="140">
        <v>4</v>
      </c>
      <c r="C16" s="140">
        <v>2</v>
      </c>
      <c r="D16" s="140">
        <v>7</v>
      </c>
      <c r="E16" s="140">
        <v>7</v>
      </c>
      <c r="F16" s="140">
        <v>3</v>
      </c>
      <c r="G16" s="140">
        <v>1</v>
      </c>
      <c r="H16" s="140">
        <v>5</v>
      </c>
      <c r="I16" s="140">
        <v>1</v>
      </c>
      <c r="J16" s="140">
        <v>2</v>
      </c>
      <c r="K16" s="140">
        <v>1</v>
      </c>
      <c r="L16" s="140">
        <v>1</v>
      </c>
      <c r="M16" s="140">
        <v>3</v>
      </c>
      <c r="N16" s="140">
        <v>2</v>
      </c>
      <c r="O16" s="140">
        <v>2</v>
      </c>
      <c r="P16" s="140">
        <v>2</v>
      </c>
      <c r="Q16" s="140">
        <v>1</v>
      </c>
      <c r="R16" s="140">
        <v>1</v>
      </c>
      <c r="S16" s="140">
        <v>2</v>
      </c>
      <c r="T16" s="140">
        <v>1</v>
      </c>
      <c r="U16" s="140">
        <v>1</v>
      </c>
      <c r="V16" s="140">
        <v>1</v>
      </c>
      <c r="W16" s="140">
        <v>2</v>
      </c>
      <c r="X16" s="140">
        <v>2</v>
      </c>
      <c r="Y16" s="140"/>
      <c r="Z16" s="140"/>
      <c r="AA16" s="140"/>
      <c r="AB16" s="140"/>
      <c r="AC16" s="140"/>
      <c r="AD16" s="140">
        <v>1</v>
      </c>
      <c r="AE16" s="140">
        <v>1</v>
      </c>
      <c r="AF16" s="140">
        <v>1</v>
      </c>
      <c r="AG16" s="140">
        <v>3</v>
      </c>
      <c r="AH16" s="140">
        <v>1</v>
      </c>
      <c r="AI16" s="140">
        <v>1</v>
      </c>
      <c r="AJ16" s="140">
        <v>1</v>
      </c>
      <c r="AK16" s="140">
        <v>1</v>
      </c>
      <c r="AL16" s="140">
        <v>1</v>
      </c>
      <c r="AM16" s="140">
        <v>2</v>
      </c>
      <c r="AN16" s="140">
        <v>1</v>
      </c>
      <c r="AO16" s="140">
        <v>1</v>
      </c>
      <c r="AP16" s="140">
        <v>1</v>
      </c>
      <c r="AQ16" s="140">
        <v>1</v>
      </c>
      <c r="AR16" s="140">
        <v>2</v>
      </c>
      <c r="AS16" s="140">
        <v>1</v>
      </c>
      <c r="AT16" s="140">
        <v>1</v>
      </c>
      <c r="AU16" s="140">
        <v>2</v>
      </c>
      <c r="AV16" s="140">
        <v>1</v>
      </c>
      <c r="AW16" s="140">
        <v>1</v>
      </c>
      <c r="AX16" s="140">
        <v>1</v>
      </c>
      <c r="AY16" s="140">
        <v>1</v>
      </c>
      <c r="AZ16" s="140">
        <v>1</v>
      </c>
      <c r="BA16" s="140">
        <v>534</v>
      </c>
    </row>
    <row r="17" spans="1:53" x14ac:dyDescent="0.2">
      <c r="A17" s="138">
        <v>1610</v>
      </c>
      <c r="B17" s="140">
        <v>4</v>
      </c>
      <c r="C17" s="140">
        <v>1</v>
      </c>
      <c r="D17" s="140">
        <v>3</v>
      </c>
      <c r="E17" s="140">
        <v>3</v>
      </c>
      <c r="F17" s="140">
        <v>4</v>
      </c>
      <c r="G17" s="140">
        <v>1</v>
      </c>
      <c r="H17" s="140">
        <v>7</v>
      </c>
      <c r="I17" s="140">
        <v>3</v>
      </c>
      <c r="J17" s="140">
        <v>1</v>
      </c>
      <c r="K17" s="140">
        <v>2</v>
      </c>
      <c r="L17" s="140">
        <v>1</v>
      </c>
      <c r="M17" s="140">
        <v>1</v>
      </c>
      <c r="N17" s="140">
        <v>2</v>
      </c>
      <c r="O17" s="140">
        <v>2</v>
      </c>
      <c r="P17" s="140">
        <v>2</v>
      </c>
      <c r="Q17" s="140">
        <v>2</v>
      </c>
      <c r="R17" s="140">
        <v>2</v>
      </c>
      <c r="S17" s="140">
        <v>3</v>
      </c>
      <c r="T17" s="140">
        <v>2</v>
      </c>
      <c r="U17" s="140">
        <v>3</v>
      </c>
      <c r="V17" s="140"/>
      <c r="W17" s="140"/>
      <c r="X17" s="140"/>
      <c r="Y17" s="140"/>
      <c r="Z17" s="140"/>
      <c r="AA17" s="140"/>
      <c r="AB17" s="140"/>
      <c r="AC17" s="140"/>
      <c r="AD17" s="140">
        <v>1</v>
      </c>
      <c r="AE17" s="140">
        <v>1</v>
      </c>
      <c r="AF17" s="140">
        <v>1</v>
      </c>
      <c r="AG17" s="140">
        <v>3</v>
      </c>
      <c r="AH17" s="140">
        <v>1</v>
      </c>
      <c r="AI17" s="140">
        <v>1</v>
      </c>
      <c r="AJ17" s="140">
        <v>1</v>
      </c>
      <c r="AK17" s="140">
        <v>1</v>
      </c>
      <c r="AL17" s="140">
        <v>1</v>
      </c>
      <c r="AM17" s="140">
        <v>2</v>
      </c>
      <c r="AN17" s="140">
        <v>1</v>
      </c>
      <c r="AO17" s="140">
        <v>1</v>
      </c>
      <c r="AP17" s="140">
        <v>1</v>
      </c>
      <c r="AQ17" s="140">
        <v>1</v>
      </c>
      <c r="AR17" s="140">
        <v>5</v>
      </c>
      <c r="AS17" s="140">
        <v>1</v>
      </c>
      <c r="AT17" s="140">
        <v>1</v>
      </c>
      <c r="AU17" s="140">
        <v>1</v>
      </c>
      <c r="AV17" s="140">
        <v>1</v>
      </c>
      <c r="AW17" s="140">
        <v>1</v>
      </c>
      <c r="AX17" s="140">
        <v>1</v>
      </c>
      <c r="AY17" s="140">
        <v>3</v>
      </c>
      <c r="AZ17" s="140">
        <v>1</v>
      </c>
      <c r="BA17" s="140">
        <v>534</v>
      </c>
    </row>
    <row r="18" spans="1:53" x14ac:dyDescent="0.2">
      <c r="A18" s="138">
        <v>1611</v>
      </c>
      <c r="B18" s="140">
        <v>2</v>
      </c>
      <c r="C18" s="140">
        <v>1</v>
      </c>
      <c r="D18" s="140">
        <v>2</v>
      </c>
      <c r="E18" s="140">
        <v>2</v>
      </c>
      <c r="F18" s="140">
        <v>3</v>
      </c>
      <c r="G18" s="140">
        <v>2</v>
      </c>
      <c r="H18" s="140">
        <v>5</v>
      </c>
      <c r="I18" s="140">
        <v>1</v>
      </c>
      <c r="J18" s="140">
        <v>2</v>
      </c>
      <c r="K18" s="140">
        <v>2</v>
      </c>
      <c r="L18" s="140">
        <v>1</v>
      </c>
      <c r="M18" s="140">
        <v>1</v>
      </c>
      <c r="N18" s="140">
        <v>1</v>
      </c>
      <c r="O18" s="140">
        <v>1</v>
      </c>
      <c r="P18" s="140">
        <v>2</v>
      </c>
      <c r="Q18" s="140">
        <v>1</v>
      </c>
      <c r="R18" s="140">
        <v>1</v>
      </c>
      <c r="S18" s="140">
        <v>2</v>
      </c>
      <c r="T18" s="140">
        <v>1</v>
      </c>
      <c r="U18" s="140">
        <v>2</v>
      </c>
      <c r="V18" s="140">
        <v>1</v>
      </c>
      <c r="W18" s="140">
        <v>1</v>
      </c>
      <c r="X18" s="140">
        <v>2</v>
      </c>
      <c r="Y18" s="140"/>
      <c r="Z18" s="140"/>
      <c r="AA18" s="140"/>
      <c r="AB18" s="140"/>
      <c r="AC18" s="140"/>
      <c r="AD18" s="140">
        <v>2</v>
      </c>
      <c r="AE18" s="140">
        <v>1</v>
      </c>
      <c r="AF18" s="140">
        <v>2</v>
      </c>
      <c r="AG18" s="140">
        <v>2</v>
      </c>
      <c r="AH18" s="140">
        <v>3</v>
      </c>
      <c r="AI18" s="140">
        <v>2</v>
      </c>
      <c r="AJ18" s="140">
        <v>2</v>
      </c>
      <c r="AK18" s="140">
        <v>1</v>
      </c>
      <c r="AL18" s="140">
        <v>3</v>
      </c>
      <c r="AM18" s="140">
        <v>1</v>
      </c>
      <c r="AN18" s="140">
        <v>1</v>
      </c>
      <c r="AO18" s="140">
        <v>1</v>
      </c>
      <c r="AP18" s="140">
        <v>2</v>
      </c>
      <c r="AQ18" s="140">
        <v>1</v>
      </c>
      <c r="AR18" s="140">
        <v>5</v>
      </c>
      <c r="AS18" s="140">
        <v>1</v>
      </c>
      <c r="AT18" s="140">
        <v>1</v>
      </c>
      <c r="AU18" s="140">
        <v>1</v>
      </c>
      <c r="AV18" s="140">
        <v>1</v>
      </c>
      <c r="AW18" s="140">
        <v>1</v>
      </c>
      <c r="AX18" s="140">
        <v>2</v>
      </c>
      <c r="AY18" s="140">
        <v>4</v>
      </c>
      <c r="AZ18" s="140">
        <v>1</v>
      </c>
      <c r="BA18" s="140">
        <v>534</v>
      </c>
    </row>
  </sheetData>
  <autoFilter ref="A1:BA1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workbookViewId="0">
      <selection activeCell="G16" sqref="G16:J16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258" t="s">
        <v>259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6.350000000000001" customHeight="1" thickBot="1" x14ac:dyDescent="0.3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16.350000000000001" customHeight="1" thickTop="1" x14ac:dyDescent="0.25">
      <c r="A4" s="264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1:12" ht="16.350000000000001" customHeight="1" x14ac:dyDescent="0.25">
      <c r="A5" s="267" t="s">
        <v>4</v>
      </c>
      <c r="B5" s="268"/>
      <c r="C5" s="269"/>
      <c r="D5" s="270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42.0625</v>
      </c>
      <c r="E5" s="270"/>
      <c r="F5" s="270"/>
      <c r="G5" s="6"/>
      <c r="H5" s="6"/>
      <c r="I5" s="6"/>
      <c r="J5" s="6"/>
      <c r="K5" s="6"/>
      <c r="L5" s="62"/>
    </row>
    <row r="6" spans="1:12" ht="16.350000000000001" customHeight="1" x14ac:dyDescent="0.25">
      <c r="A6" s="271" t="s">
        <v>5</v>
      </c>
      <c r="B6" s="272"/>
      <c r="C6" s="273"/>
      <c r="D6" s="274" t="s">
        <v>6</v>
      </c>
      <c r="E6" s="275"/>
      <c r="F6" s="276">
        <f>COUNTIF('BASE DE DATOS 2017'!C:C,'RESUMEN 2017'!B1)</f>
        <v>6</v>
      </c>
      <c r="G6" s="276"/>
      <c r="H6" s="277" t="s">
        <v>7</v>
      </c>
      <c r="I6" s="277"/>
      <c r="J6" s="277"/>
      <c r="K6" s="276">
        <f>COUNTIF('BASE DE DATOS 2017'!C:C,'RESUMEN 2017'!A1)</f>
        <v>11</v>
      </c>
      <c r="L6" s="278"/>
    </row>
    <row r="7" spans="1:12" ht="16.350000000000001" customHeight="1" x14ac:dyDescent="0.25">
      <c r="A7" s="285" t="s">
        <v>8</v>
      </c>
      <c r="B7" s="286"/>
      <c r="C7" s="286"/>
      <c r="D7" s="286"/>
      <c r="E7" s="286"/>
      <c r="F7" s="287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8.2222222222222214</v>
      </c>
      <c r="G7" s="270"/>
      <c r="H7" s="6"/>
      <c r="I7" s="6"/>
      <c r="J7" s="6"/>
      <c r="K7" s="6"/>
      <c r="L7" s="62"/>
    </row>
    <row r="8" spans="1:12" ht="16.350000000000001" customHeight="1" x14ac:dyDescent="0.25">
      <c r="A8" s="271" t="s">
        <v>9</v>
      </c>
      <c r="B8" s="272"/>
      <c r="C8" s="272"/>
      <c r="D8" s="272"/>
      <c r="E8" s="273"/>
      <c r="F8" s="287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6.6875</v>
      </c>
      <c r="G8" s="270"/>
      <c r="H8" s="6"/>
      <c r="I8" s="6"/>
      <c r="J8" s="6"/>
      <c r="K8" s="6"/>
      <c r="L8" s="62"/>
    </row>
    <row r="9" spans="1:12" ht="16.350000000000001" customHeight="1" x14ac:dyDescent="0.25">
      <c r="A9" s="292" t="s">
        <v>146</v>
      </c>
      <c r="B9" s="293"/>
      <c r="C9" s="294"/>
      <c r="D9" s="286" t="s">
        <v>147</v>
      </c>
      <c r="E9" s="286"/>
      <c r="F9" s="276">
        <f>COUNTIF('BASE DE DATOS 2017'!F:F,A1)</f>
        <v>1</v>
      </c>
      <c r="G9" s="276"/>
      <c r="H9" s="286" t="s">
        <v>148</v>
      </c>
      <c r="I9" s="286"/>
      <c r="J9" s="286"/>
      <c r="K9" s="276">
        <f>COUNTIF('BASE DE DATOS 2017'!F:F,B1)</f>
        <v>3</v>
      </c>
      <c r="L9" s="278"/>
    </row>
    <row r="10" spans="1:12" x14ac:dyDescent="0.25">
      <c r="A10" s="295"/>
      <c r="B10" s="296"/>
      <c r="C10" s="297"/>
      <c r="D10" s="286" t="s">
        <v>149</v>
      </c>
      <c r="E10" s="286"/>
      <c r="F10" s="276">
        <f>COUNTIF('BASE DE DATOS 2017'!F:F,C1)</f>
        <v>11</v>
      </c>
      <c r="G10" s="276"/>
      <c r="H10" s="286" t="s">
        <v>150</v>
      </c>
      <c r="I10" s="286"/>
      <c r="J10" s="286"/>
      <c r="K10" s="276">
        <f>COUNTIF('BASE DE DATOS 2017'!F:F,D1)</f>
        <v>1</v>
      </c>
      <c r="L10" s="278"/>
    </row>
    <row r="11" spans="1:12" ht="16.350000000000001" customHeight="1" x14ac:dyDescent="0.25">
      <c r="A11" s="288" t="s">
        <v>10</v>
      </c>
      <c r="B11" s="289"/>
      <c r="C11" s="290"/>
      <c r="D11" s="291" t="s">
        <v>11</v>
      </c>
      <c r="E11" s="291"/>
      <c r="F11" s="54">
        <f>COUNTIF('BASE DE DATOS 2017'!G:G,A1)</f>
        <v>8</v>
      </c>
      <c r="G11" s="291" t="s">
        <v>12</v>
      </c>
      <c r="H11" s="291"/>
      <c r="I11" s="54">
        <f>COUNTIF('BASE DE DATOS 2017'!G:G,B1)</f>
        <v>8</v>
      </c>
      <c r="J11" s="291" t="s">
        <v>13</v>
      </c>
      <c r="K11" s="291"/>
      <c r="L11" s="63">
        <f>COUNTIF('BASE DE DATOS 2017'!G:G,C1)</f>
        <v>0</v>
      </c>
    </row>
    <row r="12" spans="1:12" ht="16.350000000000001" customHeight="1" thickBot="1" x14ac:dyDescent="0.3">
      <c r="A12" s="279" t="s">
        <v>14</v>
      </c>
      <c r="B12" s="280"/>
      <c r="C12" s="281"/>
      <c r="D12" s="280" t="str">
        <f>IF((ROUND(((COUNTIF('BASE DE DATOS 2017'!H3:H18,'RESUMEN 2017'!A1)*(TERMINOS!C5))+(COUNTIF('BASE DE DATOS 2017'!H3:H18,'RESUMEN 2017'!B1)*(TERMINOS!C6))+(COUNTIF('BASE DE DATOS 2017'!H3:H18,'RESUMEN 2017'!C1)*(TERMINOS!C7))+(COUNTIF('BASE DE DATOS 2017'!H3:H18,D1)*(TERMINOS!C8))+(COUNTIF('BASE DE DATOS 2017'!H3:H18,'RESUMEN 2017'!E1)*(TERMINOS!C9))+(COUNTIF('BASE DE DATOS 2017'!H3:H18,'RESUMEN 2017'!F1)*(TERMINOS!C10))+(COUNTIF('BASE DE DATOS 2017'!H3:H18,'RESUMEN 2017'!G1)*(TERMINOS!C11)))/COUNTA('BASE DE DATOS 2017'!H3:H18),0))=0,TERMINOS!B5,IF((ROUND(((COUNTIF('BASE DE DATOS 2017'!H3:H18,'RESUMEN 2017'!A1)*(TERMINOS!C5))+(COUNTIF('BASE DE DATOS 2017'!H3:H18,'RESUMEN 2017'!B1)*(TERMINOS!C6))+(COUNTIF('BASE DE DATOS 2017'!H3:H18,'RESUMEN 2017'!C1)*(TERMINOS!C7))+(COUNTIF('BASE DE DATOS 2017'!H3:H18,D1)*(TERMINOS!C8))+(COUNTIF('BASE DE DATOS 2017'!H3:H18,'RESUMEN 2017'!E1)*(TERMINOS!C9))+(COUNTIF('BASE DE DATOS 2017'!H3:H18,'RESUMEN 2017'!F1)*(TERMINOS!C10))+(COUNTIF('BASE DE DATOS 2017'!H3:H18,'RESUMEN 2017'!G1)*(TERMINOS!C11)))/COUNTA('BASE DE DATOS 2017'!H3:H18),0))=1,TERMINOS!B6,IF((ROUND(((COUNTIF('BASE DE DATOS 2017'!H3:H18,'RESUMEN 2017'!A1)*(TERMINOS!C5))+(COUNTIF('BASE DE DATOS 2017'!H3:H18,'RESUMEN 2017'!B1)*(TERMINOS!C6))+(COUNTIF('BASE DE DATOS 2017'!H3:H18,'RESUMEN 2017'!C1)*(TERMINOS!C7))+(COUNTIF('BASE DE DATOS 2017'!H3:H18,D1)*(TERMINOS!C8))+(COUNTIF('BASE DE DATOS 2017'!H3:H18,'RESUMEN 2017'!E1)*(TERMINOS!C9))+(COUNTIF('BASE DE DATOS 2017'!H3:H18,'RESUMEN 2017'!F1)*(TERMINOS!C10))+(COUNTIF('BASE DE DATOS 2017'!H3:H18,'RESUMEN 2017'!G1)*(TERMINOS!C11)))/COUNTA('BASE DE DATOS 2017'!H3:H18),0))=2,TERMINOS!C7,IF((ROUND(((COUNTIF('BASE DE DATOS 2017'!H3:H18,'RESUMEN 2017'!A1)*(TERMINOS!C5))+(COUNTIF('BASE DE DATOS 2017'!H3:H18,'RESUMEN 2017'!B1)*(TERMINOS!C6))+(COUNTIF('BASE DE DATOS 2017'!H3:H18,'RESUMEN 2017'!C1)*(TERMINOS!C7))+(COUNTIF('BASE DE DATOS 2017'!H3:H18,D1)*(TERMINOS!C8))+(COUNTIF('BASE DE DATOS 2017'!H3:H18,'RESUMEN 2017'!E1)*(TERMINOS!C9))+(COUNTIF('BASE DE DATOS 2017'!H3:H18,'RESUMEN 2017'!F1)*(TERMINOS!C10))+(COUNTIF('BASE DE DATOS 2017'!H3:H18,'RESUMEN 2017'!G1)*(TERMINOS!C11)))/COUNTA('BASE DE DATOS 2017'!H3:H18),0))=3,TERMINOS!B8,IF((ROUND(((COUNTIF('BASE DE DATOS 2017'!H3:H18,'RESUMEN 2017'!A1)*(TERMINOS!C5))+(COUNTIF('BASE DE DATOS 2017'!H3:H18,'RESUMEN 2017'!B1)*(TERMINOS!C6))+(COUNTIF('BASE DE DATOS 2017'!H3:H18,'RESUMEN 2017'!C1)*(TERMINOS!C7))+(COUNTIF('BASE DE DATOS 2017'!H3:H18,D1)*(TERMINOS!C8))+(COUNTIF('BASE DE DATOS 2017'!H3:H18,'RESUMEN 2017'!E1)*(TERMINOS!C9))+(COUNTIF('BASE DE DATOS 2017'!H3:H18,'RESUMEN 2017'!F1)*(TERMINOS!C10))+(COUNTIF('BASE DE DATOS 2017'!H3:H18,'RESUMEN 2017'!G1)*(TERMINOS!C11)))/COUNTA('BASE DE DATOS 2017'!H3:H18),0))=4,TERMINOS!B9,IF((ROUND(((COUNTIF('BASE DE DATOS 2017'!H3:H18,'RESUMEN 2017'!A1)*(TERMINOS!C5))+(COUNTIF('BASE DE DATOS 2017'!H3:H18,'RESUMEN 2017'!B1)*(TERMINOS!C6))+(COUNTIF('BASE DE DATOS 2017'!H3:H18,'RESUMEN 2017'!C1)*(TERMINOS!C7))+(COUNTIF('BASE DE DATOS 2017'!H3:H18,D1)*(TERMINOS!C8))+(COUNTIF('BASE DE DATOS 2017'!H3:H18,'RESUMEN 2017'!E1)*(TERMINOS!C9))+(COUNTIF('BASE DE DATOS 2017'!H3:H18,'RESUMEN 2017'!F1)*(TERMINOS!C10))+(COUNTIF('BASE DE DATOS 2017'!H3:H18,'RESUMEN 2017'!G1)*(TERMINOS!C11)))/COUNTA('BASE DE DATOS 2017'!H3:H18),0))=5,TERMINOS!B10,TERMINOS!B11))))))</f>
        <v>LICENCIATURA</v>
      </c>
      <c r="E12" s="280"/>
      <c r="F12" s="280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282" t="s">
        <v>15</v>
      </c>
      <c r="B13" s="283"/>
      <c r="C13" s="283"/>
      <c r="D13" s="283"/>
      <c r="E13" s="283" t="s">
        <v>16</v>
      </c>
      <c r="F13" s="284"/>
      <c r="G13" s="282" t="s">
        <v>15</v>
      </c>
      <c r="H13" s="283"/>
      <c r="I13" s="283"/>
      <c r="J13" s="283"/>
      <c r="K13" s="283" t="s">
        <v>16</v>
      </c>
      <c r="L13" s="284"/>
    </row>
    <row r="14" spans="1:12" ht="16.350000000000001" customHeight="1" x14ac:dyDescent="0.25">
      <c r="A14" s="170" t="s">
        <v>17</v>
      </c>
      <c r="B14" s="171"/>
      <c r="C14" s="171"/>
      <c r="D14" s="171"/>
      <c r="E14" s="232">
        <f>AVERAGE(E16:F18)</f>
        <v>0.625</v>
      </c>
      <c r="F14" s="233"/>
      <c r="G14" s="224" t="s">
        <v>36</v>
      </c>
      <c r="H14" s="225"/>
      <c r="I14" s="225"/>
      <c r="J14" s="225"/>
      <c r="K14" s="206">
        <f>AVERAGE(K15:L17)</f>
        <v>0.80555555555555569</v>
      </c>
      <c r="L14" s="207"/>
    </row>
    <row r="15" spans="1:12" ht="16.350000000000001" customHeight="1" x14ac:dyDescent="0.25">
      <c r="A15" s="242"/>
      <c r="B15" s="243"/>
      <c r="C15" s="243"/>
      <c r="D15" s="243"/>
      <c r="E15" s="216">
        <f>E16</f>
        <v>0.875</v>
      </c>
      <c r="F15" s="217"/>
      <c r="G15" s="164" t="s">
        <v>37</v>
      </c>
      <c r="H15" s="165"/>
      <c r="I15" s="165"/>
      <c r="J15" s="165"/>
      <c r="K15" s="166">
        <f>CONVIVENCIA!E16</f>
        <v>0.88541666666666674</v>
      </c>
      <c r="L15" s="167"/>
    </row>
    <row r="16" spans="1:12" ht="16.350000000000001" customHeight="1" x14ac:dyDescent="0.25">
      <c r="A16" s="178" t="s">
        <v>53</v>
      </c>
      <c r="B16" s="179"/>
      <c r="C16" s="179"/>
      <c r="D16" s="179"/>
      <c r="E16" s="166">
        <f>INSTITUCION!E11</f>
        <v>0.875</v>
      </c>
      <c r="F16" s="167"/>
      <c r="G16" s="164" t="s">
        <v>38</v>
      </c>
      <c r="H16" s="165"/>
      <c r="I16" s="165"/>
      <c r="J16" s="165"/>
      <c r="K16" s="166">
        <f>CONVIVENCIA!D25</f>
        <v>0.8125</v>
      </c>
      <c r="L16" s="167"/>
    </row>
    <row r="17" spans="1:12" ht="16.350000000000001" customHeight="1" thickBot="1" x14ac:dyDescent="0.3">
      <c r="A17" s="240" t="s">
        <v>18</v>
      </c>
      <c r="B17" s="241"/>
      <c r="C17" s="241"/>
      <c r="D17" s="241"/>
      <c r="E17" s="234">
        <f>INSTITUCION!D20</f>
        <v>0.25</v>
      </c>
      <c r="F17" s="235"/>
      <c r="G17" s="226" t="s">
        <v>39</v>
      </c>
      <c r="H17" s="227"/>
      <c r="I17" s="227"/>
      <c r="J17" s="227"/>
      <c r="K17" s="208">
        <f>CONVIVENCIA!E42</f>
        <v>0.71875</v>
      </c>
      <c r="L17" s="209"/>
    </row>
    <row r="18" spans="1:12" ht="16.350000000000001" customHeight="1" x14ac:dyDescent="0.25">
      <c r="A18" s="240" t="s">
        <v>19</v>
      </c>
      <c r="B18" s="241"/>
      <c r="C18" s="241"/>
      <c r="D18" s="241"/>
      <c r="E18" s="234">
        <f>INSTITUCION!D29</f>
        <v>0.75</v>
      </c>
      <c r="F18" s="235"/>
      <c r="G18" s="214" t="s">
        <v>40</v>
      </c>
      <c r="H18" s="215"/>
      <c r="I18" s="215"/>
      <c r="J18" s="215"/>
      <c r="K18" s="202">
        <f>AVERAGE(K19:L22)</f>
        <v>0.82431891025641024</v>
      </c>
      <c r="L18" s="203"/>
    </row>
    <row r="19" spans="1:12" ht="16.350000000000001" customHeight="1" x14ac:dyDescent="0.25">
      <c r="A19" s="248" t="s">
        <v>159</v>
      </c>
      <c r="B19" s="249"/>
      <c r="C19" s="250" t="str">
        <f>IF(INSTITUCION!D26&gt;INSTITUCION!D28,INSTITUCION!C26,INSTITUCION!C28)</f>
        <v>FAVORITISMO MASCULINO</v>
      </c>
      <c r="D19" s="250"/>
      <c r="E19" s="250"/>
      <c r="F19" s="251"/>
      <c r="G19" s="178" t="s">
        <v>41</v>
      </c>
      <c r="H19" s="179"/>
      <c r="I19" s="179"/>
      <c r="J19" s="179"/>
      <c r="K19" s="176">
        <f>'MANDOS MEDIOS'!E24</f>
        <v>0.89583333333333337</v>
      </c>
      <c r="L19" s="177"/>
    </row>
    <row r="20" spans="1:12" ht="16.350000000000001" customHeight="1" x14ac:dyDescent="0.25">
      <c r="A20" s="170" t="s">
        <v>160</v>
      </c>
      <c r="B20" s="171"/>
      <c r="C20" s="171"/>
      <c r="D20" s="171"/>
      <c r="E20" s="232">
        <f>AVERAGE(E22:F28)</f>
        <v>0.6741071428571429</v>
      </c>
      <c r="F20" s="233"/>
      <c r="G20" s="178" t="s">
        <v>42</v>
      </c>
      <c r="H20" s="179"/>
      <c r="I20" s="179"/>
      <c r="J20" s="179"/>
      <c r="K20" s="176">
        <f>'MANDOS MEDIOS'!E41</f>
        <v>0.63541666666666674</v>
      </c>
      <c r="L20" s="177"/>
    </row>
    <row r="21" spans="1:12" ht="16.350000000000001" customHeight="1" x14ac:dyDescent="0.25">
      <c r="A21" s="172"/>
      <c r="B21" s="173"/>
      <c r="C21" s="173"/>
      <c r="D21" s="173"/>
      <c r="E21" s="216">
        <f>AVERAGE(E22:F26,E28)</f>
        <v>0.68229166666666663</v>
      </c>
      <c r="F21" s="217"/>
      <c r="G21" s="178" t="s">
        <v>43</v>
      </c>
      <c r="H21" s="179"/>
      <c r="I21" s="179"/>
      <c r="J21" s="179"/>
      <c r="K21" s="176">
        <f>'MANDOS MEDIOS'!D51</f>
        <v>0.91666666666666663</v>
      </c>
      <c r="L21" s="177"/>
    </row>
    <row r="22" spans="1:12" ht="16.350000000000001" customHeight="1" x14ac:dyDescent="0.25">
      <c r="A22" s="256" t="s">
        <v>20</v>
      </c>
      <c r="B22" s="257"/>
      <c r="C22" s="257"/>
      <c r="D22" s="257"/>
      <c r="E22" s="166">
        <f>ESPACIO!E7</f>
        <v>0.8125</v>
      </c>
      <c r="F22" s="167"/>
      <c r="G22" s="210" t="s">
        <v>44</v>
      </c>
      <c r="H22" s="211"/>
      <c r="I22" s="211"/>
      <c r="J22" s="211"/>
      <c r="K22" s="176">
        <f>'MANDOS MEDIOS'!E72</f>
        <v>0.84935897435897445</v>
      </c>
      <c r="L22" s="177"/>
    </row>
    <row r="23" spans="1:12" ht="16.350000000000001" customHeight="1" x14ac:dyDescent="0.25">
      <c r="A23" s="164" t="s">
        <v>2</v>
      </c>
      <c r="B23" s="165"/>
      <c r="C23" s="165"/>
      <c r="D23" s="165"/>
      <c r="E23" s="166">
        <f>ESPACIO!E16</f>
        <v>0.46875</v>
      </c>
      <c r="F23" s="167"/>
      <c r="G23" s="170" t="s">
        <v>45</v>
      </c>
      <c r="H23" s="171"/>
      <c r="I23" s="171"/>
      <c r="J23" s="171"/>
      <c r="K23" s="212">
        <f>AVERAGE(K25:L30)</f>
        <v>0.70616319444444431</v>
      </c>
      <c r="L23" s="213"/>
    </row>
    <row r="24" spans="1:12" ht="16.350000000000001" customHeight="1" x14ac:dyDescent="0.25">
      <c r="A24" s="164" t="s">
        <v>21</v>
      </c>
      <c r="B24" s="165"/>
      <c r="C24" s="165"/>
      <c r="D24" s="165"/>
      <c r="E24" s="166">
        <f>ESPACIO!E25</f>
        <v>0.58333333333333337</v>
      </c>
      <c r="F24" s="167"/>
      <c r="G24" s="172"/>
      <c r="H24" s="173"/>
      <c r="I24" s="173"/>
      <c r="J24" s="173"/>
      <c r="K24" s="168">
        <f>AVERAGE(K25:L29)</f>
        <v>0.76458333333333328</v>
      </c>
      <c r="L24" s="169"/>
    </row>
    <row r="25" spans="1:12" ht="16.350000000000001" customHeight="1" x14ac:dyDescent="0.25">
      <c r="A25" s="164" t="s">
        <v>22</v>
      </c>
      <c r="B25" s="165"/>
      <c r="C25" s="165"/>
      <c r="D25" s="165"/>
      <c r="E25" s="166">
        <f>ESPACIO!E43</f>
        <v>0.61458333333333326</v>
      </c>
      <c r="F25" s="167"/>
      <c r="G25" s="178" t="s">
        <v>46</v>
      </c>
      <c r="H25" s="179"/>
      <c r="I25" s="179"/>
      <c r="J25" s="179"/>
      <c r="K25" s="176">
        <f>PUESTO!E17</f>
        <v>0.63541666666666674</v>
      </c>
      <c r="L25" s="177"/>
    </row>
    <row r="26" spans="1:12" ht="16.350000000000001" customHeight="1" x14ac:dyDescent="0.25">
      <c r="A26" s="164" t="s">
        <v>23</v>
      </c>
      <c r="B26" s="165"/>
      <c r="C26" s="165"/>
      <c r="D26" s="165"/>
      <c r="E26" s="166">
        <f>ESPACIO!E60</f>
        <v>0.92708333333333326</v>
      </c>
      <c r="F26" s="167"/>
      <c r="G26" s="210" t="s">
        <v>47</v>
      </c>
      <c r="H26" s="211"/>
      <c r="I26" s="211"/>
      <c r="J26" s="211"/>
      <c r="K26" s="176">
        <f>PUESTO!E70</f>
        <v>0.77083333333333326</v>
      </c>
      <c r="L26" s="177"/>
    </row>
    <row r="27" spans="1:12" ht="16.350000000000001" customHeight="1" x14ac:dyDescent="0.25">
      <c r="A27" s="228" t="s">
        <v>24</v>
      </c>
      <c r="B27" s="229"/>
      <c r="C27" s="229"/>
      <c r="D27" s="229"/>
      <c r="E27" s="188">
        <f>ESPACIO!D69</f>
        <v>0.625</v>
      </c>
      <c r="F27" s="189"/>
      <c r="G27" s="210" t="s">
        <v>48</v>
      </c>
      <c r="H27" s="211"/>
      <c r="I27" s="211"/>
      <c r="J27" s="211"/>
      <c r="K27" s="176">
        <f>PUESTO!D27</f>
        <v>0.91666666666666663</v>
      </c>
      <c r="L27" s="177"/>
    </row>
    <row r="28" spans="1:12" ht="16.350000000000001" customHeight="1" x14ac:dyDescent="0.25">
      <c r="A28" s="164" t="s">
        <v>25</v>
      </c>
      <c r="B28" s="165"/>
      <c r="C28" s="165"/>
      <c r="D28" s="165"/>
      <c r="E28" s="166">
        <f>ESPACIO!E83</f>
        <v>0.6875</v>
      </c>
      <c r="F28" s="167"/>
      <c r="G28" s="178" t="s">
        <v>49</v>
      </c>
      <c r="H28" s="179"/>
      <c r="I28" s="179"/>
      <c r="J28" s="179"/>
      <c r="K28" s="176">
        <f>PUESTO!D37</f>
        <v>0.8125</v>
      </c>
      <c r="L28" s="177"/>
    </row>
    <row r="29" spans="1:12" ht="16.350000000000001" customHeight="1" x14ac:dyDescent="0.25">
      <c r="A29" s="236" t="s">
        <v>26</v>
      </c>
      <c r="B29" s="237"/>
      <c r="C29" s="237"/>
      <c r="D29" s="237"/>
      <c r="E29" s="220">
        <f>((E31*F10)+(E35*K9)+(E40*F9))/SUM(F9,F10,K9)</f>
        <v>0.78888888888888897</v>
      </c>
      <c r="F29" s="221"/>
      <c r="G29" s="178" t="s">
        <v>50</v>
      </c>
      <c r="H29" s="179"/>
      <c r="I29" s="179"/>
      <c r="J29" s="179"/>
      <c r="K29" s="176">
        <f>PUESTO!D52</f>
        <v>0.6875</v>
      </c>
      <c r="L29" s="177"/>
    </row>
    <row r="30" spans="1:12" ht="16.350000000000001" customHeight="1" x14ac:dyDescent="0.25">
      <c r="A30" s="238"/>
      <c r="B30" s="239"/>
      <c r="C30" s="239"/>
      <c r="D30" s="239"/>
      <c r="E30" s="174">
        <f>((E31*F10)+(E36*K9)+(E40*F9))/SUM(F9,F10,K9)</f>
        <v>0.78518518518518521</v>
      </c>
      <c r="F30" s="175"/>
      <c r="G30" s="180" t="s">
        <v>51</v>
      </c>
      <c r="H30" s="181"/>
      <c r="I30" s="181"/>
      <c r="J30" s="181"/>
      <c r="K30" s="222">
        <f>PUESTO!E85</f>
        <v>0.4140625</v>
      </c>
      <c r="L30" s="223"/>
    </row>
    <row r="31" spans="1:12" ht="16.350000000000001" customHeight="1" x14ac:dyDescent="0.25">
      <c r="A31" s="252" t="s">
        <v>27</v>
      </c>
      <c r="B31" s="253"/>
      <c r="C31" s="253"/>
      <c r="D31" s="253"/>
      <c r="E31" s="254">
        <f>AVERAGE(E32:F34)</f>
        <v>0.78282828282828287</v>
      </c>
      <c r="F31" s="255"/>
      <c r="G31" s="186"/>
      <c r="H31" s="187"/>
      <c r="I31" s="187"/>
      <c r="J31" s="187"/>
      <c r="K31" s="187"/>
      <c r="L31" s="199"/>
    </row>
    <row r="32" spans="1:12" ht="16.350000000000001" customHeight="1" x14ac:dyDescent="0.25">
      <c r="A32" s="164" t="s">
        <v>28</v>
      </c>
      <c r="B32" s="165"/>
      <c r="C32" s="165"/>
      <c r="D32" s="165"/>
      <c r="E32" s="166">
        <f>'EQUIPO Y MATERIAL'!D8</f>
        <v>0.93939393939393945</v>
      </c>
      <c r="F32" s="167"/>
      <c r="G32" s="186"/>
      <c r="H32" s="187"/>
      <c r="I32" s="187"/>
      <c r="J32" s="187"/>
      <c r="K32" s="187"/>
      <c r="L32" s="199"/>
    </row>
    <row r="33" spans="1:12" ht="16.350000000000001" customHeight="1" x14ac:dyDescent="0.25">
      <c r="A33" s="164" t="s">
        <v>29</v>
      </c>
      <c r="B33" s="165"/>
      <c r="C33" s="165"/>
      <c r="D33" s="165"/>
      <c r="E33" s="166">
        <f>'EQUIPO Y MATERIAL'!D17</f>
        <v>0.72727272727272729</v>
      </c>
      <c r="F33" s="167"/>
      <c r="G33" s="186"/>
      <c r="H33" s="187"/>
      <c r="I33" s="187"/>
      <c r="J33" s="187"/>
      <c r="K33" s="187"/>
      <c r="L33" s="199"/>
    </row>
    <row r="34" spans="1:12" ht="16.350000000000001" customHeight="1" x14ac:dyDescent="0.25">
      <c r="A34" s="164" t="s">
        <v>30</v>
      </c>
      <c r="B34" s="165"/>
      <c r="C34" s="165"/>
      <c r="D34" s="165"/>
      <c r="E34" s="166">
        <f>'EQUIPO Y MATERIAL'!D27</f>
        <v>0.68181818181818177</v>
      </c>
      <c r="F34" s="167"/>
      <c r="G34" s="186"/>
      <c r="H34" s="187"/>
      <c r="I34" s="187"/>
      <c r="J34" s="187"/>
      <c r="K34" s="187"/>
      <c r="L34" s="199"/>
    </row>
    <row r="35" spans="1:12" ht="16.350000000000001" customHeight="1" x14ac:dyDescent="0.25">
      <c r="A35" s="244" t="s">
        <v>31</v>
      </c>
      <c r="B35" s="245"/>
      <c r="C35" s="245"/>
      <c r="D35" s="245"/>
      <c r="E35" s="218">
        <f>AVERAGE(E37:F39)</f>
        <v>0.79629629629629628</v>
      </c>
      <c r="F35" s="219"/>
      <c r="G35" s="200" t="s">
        <v>52</v>
      </c>
      <c r="H35" s="201"/>
      <c r="I35" s="201"/>
      <c r="J35" s="201"/>
      <c r="K35" s="202">
        <f>AVERAGE(E14,E20,E29,K14,K18,K23)</f>
        <v>0.73733894866707372</v>
      </c>
      <c r="L35" s="203"/>
    </row>
    <row r="36" spans="1:12" ht="16.350000000000001" customHeight="1" x14ac:dyDescent="0.25">
      <c r="A36" s="244"/>
      <c r="B36" s="245"/>
      <c r="C36" s="245"/>
      <c r="D36" s="245"/>
      <c r="E36" s="190">
        <f>AVERAGE(E38)</f>
        <v>0.77777777777777779</v>
      </c>
      <c r="F36" s="191"/>
      <c r="G36" s="246" t="s">
        <v>261</v>
      </c>
      <c r="H36" s="247"/>
      <c r="I36" s="247"/>
      <c r="J36" s="247"/>
      <c r="K36" s="192">
        <f>AVERAGE(K24,K18,K14,E30,E21,E15)</f>
        <v>0.78948910849952514</v>
      </c>
      <c r="L36" s="193"/>
    </row>
    <row r="37" spans="1:12" ht="16.350000000000001" customHeight="1" x14ac:dyDescent="0.25">
      <c r="A37" s="228" t="s">
        <v>32</v>
      </c>
      <c r="B37" s="229"/>
      <c r="C37" s="229"/>
      <c r="D37" s="229"/>
      <c r="E37" s="188">
        <f>'EQUIPO Y MATERIAL'!D36</f>
        <v>0.77777777777777779</v>
      </c>
      <c r="F37" s="189"/>
      <c r="G37" s="204" t="s">
        <v>161</v>
      </c>
      <c r="H37" s="205"/>
      <c r="I37" s="205"/>
      <c r="J37" s="205"/>
      <c r="K37" s="187">
        <f>COUNTA('BASE DE DATOS 2017'!A:A)</f>
        <v>16</v>
      </c>
      <c r="L37" s="199"/>
    </row>
    <row r="38" spans="1:12" ht="16.350000000000001" customHeight="1" x14ac:dyDescent="0.25">
      <c r="A38" s="164" t="s">
        <v>33</v>
      </c>
      <c r="B38" s="165"/>
      <c r="C38" s="165"/>
      <c r="D38" s="165"/>
      <c r="E38" s="166">
        <f>'EQUIPO Y MATERIAL'!D45</f>
        <v>0.77777777777777779</v>
      </c>
      <c r="F38" s="167"/>
      <c r="G38" s="186"/>
      <c r="H38" s="187"/>
      <c r="I38" s="187"/>
      <c r="J38" s="187"/>
      <c r="K38" s="187"/>
      <c r="L38" s="199"/>
    </row>
    <row r="39" spans="1:12" ht="16.350000000000001" customHeight="1" x14ac:dyDescent="0.25">
      <c r="A39" s="228" t="s">
        <v>34</v>
      </c>
      <c r="B39" s="229"/>
      <c r="C39" s="229"/>
      <c r="D39" s="229"/>
      <c r="E39" s="188">
        <f>'EQUIPO Y MATERIAL'!D56</f>
        <v>0.83333333333333326</v>
      </c>
      <c r="F39" s="189"/>
      <c r="G39" s="186"/>
      <c r="H39" s="187"/>
      <c r="I39" s="187"/>
      <c r="J39" s="187"/>
      <c r="K39" s="187"/>
      <c r="L39" s="199"/>
    </row>
    <row r="40" spans="1:12" ht="16.350000000000001" customHeight="1" thickBot="1" x14ac:dyDescent="0.3">
      <c r="A40" s="230" t="s">
        <v>35</v>
      </c>
      <c r="B40" s="231"/>
      <c r="C40" s="231"/>
      <c r="D40" s="231"/>
      <c r="E40" s="218">
        <f>AVERAGE(E41:F42)</f>
        <v>0.83333333333333326</v>
      </c>
      <c r="F40" s="219"/>
      <c r="G40" s="196" t="s">
        <v>176</v>
      </c>
      <c r="H40" s="197"/>
      <c r="I40" s="197"/>
      <c r="J40" s="197"/>
      <c r="K40" s="197"/>
      <c r="L40" s="198"/>
    </row>
    <row r="41" spans="1:12" ht="16.350000000000001" customHeight="1" x14ac:dyDescent="0.25">
      <c r="A41" s="164" t="s">
        <v>32</v>
      </c>
      <c r="B41" s="165"/>
      <c r="C41" s="165"/>
      <c r="D41" s="165"/>
      <c r="E41" s="166">
        <f>'EQUIPO Y MATERIAL'!D65</f>
        <v>1</v>
      </c>
      <c r="F41" s="167"/>
      <c r="G41" s="65"/>
      <c r="H41" s="184" t="s">
        <v>173</v>
      </c>
      <c r="I41" s="184"/>
      <c r="J41" s="184"/>
      <c r="K41" s="184"/>
      <c r="L41" s="185"/>
    </row>
    <row r="42" spans="1:12" ht="16.350000000000001" customHeight="1" x14ac:dyDescent="0.25">
      <c r="A42" s="164" t="s">
        <v>33</v>
      </c>
      <c r="B42" s="165"/>
      <c r="C42" s="165"/>
      <c r="D42" s="165"/>
      <c r="E42" s="166">
        <f>'EQUIPO Y MATERIAL'!D74</f>
        <v>0.66666666666666663</v>
      </c>
      <c r="F42" s="167"/>
      <c r="G42" s="66"/>
      <c r="H42" s="182" t="s">
        <v>174</v>
      </c>
      <c r="I42" s="182"/>
      <c r="J42" s="182"/>
      <c r="K42" s="182"/>
      <c r="L42" s="183"/>
    </row>
    <row r="43" spans="1:12" ht="16.350000000000001" customHeight="1" thickBot="1" x14ac:dyDescent="0.3">
      <c r="A43" s="226"/>
      <c r="B43" s="227"/>
      <c r="C43" s="227"/>
      <c r="D43" s="227"/>
      <c r="E43" s="208"/>
      <c r="F43" s="209"/>
      <c r="G43" s="67"/>
      <c r="H43" s="194" t="s">
        <v>175</v>
      </c>
      <c r="I43" s="194"/>
      <c r="J43" s="194"/>
      <c r="K43" s="194"/>
      <c r="L43" s="195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H47" sqref="H47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3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5"/>
    </row>
    <row r="3" spans="1:14" s="91" customFormat="1" ht="45.75" thickBot="1" x14ac:dyDescent="0.3">
      <c r="A3" s="110"/>
      <c r="B3" s="131" t="s">
        <v>15</v>
      </c>
      <c r="C3" s="150"/>
      <c r="D3" s="132">
        <v>2015</v>
      </c>
      <c r="E3" s="132">
        <v>2016</v>
      </c>
      <c r="F3" s="156">
        <v>2017</v>
      </c>
      <c r="G3" s="158" t="s">
        <v>260</v>
      </c>
      <c r="H3" s="157" t="s">
        <v>262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 t="s">
        <v>264</v>
      </c>
      <c r="E4" s="163" t="s">
        <v>264</v>
      </c>
      <c r="F4" s="111">
        <f>AVERAGE(F5:F7)</f>
        <v>0.625</v>
      </c>
      <c r="G4" s="159">
        <v>0.71876857811537098</v>
      </c>
      <c r="H4" s="130"/>
      <c r="K4" s="147" t="s">
        <v>258</v>
      </c>
      <c r="L4" s="148">
        <v>2015</v>
      </c>
      <c r="M4" s="148">
        <v>2016</v>
      </c>
      <c r="N4" s="149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 t="s">
        <v>264</v>
      </c>
      <c r="E5" s="93" t="s">
        <v>264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0.875</v>
      </c>
      <c r="G5" s="160">
        <v>0.83088355269389946</v>
      </c>
      <c r="H5" s="151" t="s">
        <v>263</v>
      </c>
      <c r="K5" s="145" t="s">
        <v>246</v>
      </c>
      <c r="L5" s="141" t="str">
        <f>D4</f>
        <v>SIN DATOS</v>
      </c>
      <c r="M5" s="141" t="str">
        <f t="shared" ref="M5:N5" si="0">E4</f>
        <v>SIN DATOS</v>
      </c>
      <c r="N5" s="142">
        <f t="shared" si="0"/>
        <v>0.625</v>
      </c>
    </row>
    <row r="6" spans="1:14" ht="16.350000000000001" customHeight="1" x14ac:dyDescent="0.25">
      <c r="A6">
        <v>3</v>
      </c>
      <c r="B6" s="125" t="s">
        <v>256</v>
      </c>
      <c r="C6" s="121"/>
      <c r="D6" s="93" t="s">
        <v>264</v>
      </c>
      <c r="E6" s="93" t="s">
        <v>264</v>
      </c>
      <c r="F6" s="93">
        <f>(COUNTIF('BASE DE DATOS 2017'!J:J,1)*1)/(COUNTA('BASE DE DATOS 2017'!J:J)-2)</f>
        <v>0.25</v>
      </c>
      <c r="G6" s="160">
        <v>0.54404381560931081</v>
      </c>
      <c r="H6" s="152" t="s">
        <v>263</v>
      </c>
      <c r="K6" s="145" t="s">
        <v>247</v>
      </c>
      <c r="L6" s="141" t="str">
        <f>D8</f>
        <v>SIN DATOS</v>
      </c>
      <c r="M6" s="141" t="str">
        <f t="shared" ref="M6:N6" si="1">E8</f>
        <v>SIN DATOS</v>
      </c>
      <c r="N6" s="142">
        <f t="shared" si="1"/>
        <v>0.6741071428571429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 t="s">
        <v>264</v>
      </c>
      <c r="E7" s="93" t="s">
        <v>264</v>
      </c>
      <c r="F7" s="93">
        <f>((COUNTIF('BASE DE DATOS 2017'!K:K,2)*1)/(COUNTA('BASE DE DATOS 2017'!K:K)-2))</f>
        <v>0.75</v>
      </c>
      <c r="G7" s="160">
        <v>0.78137836604290278</v>
      </c>
      <c r="H7" s="153" t="s">
        <v>263</v>
      </c>
      <c r="K7" s="145" t="s">
        <v>26</v>
      </c>
      <c r="L7" s="141" t="str">
        <f>D16</f>
        <v>SIN DATOS</v>
      </c>
      <c r="M7" s="141" t="str">
        <f t="shared" ref="M7:N7" si="2">E16</f>
        <v>SIN DATOS</v>
      </c>
      <c r="N7" s="142">
        <f t="shared" si="2"/>
        <v>0.78888888888888897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 t="s">
        <v>264</v>
      </c>
      <c r="E8" s="163" t="s">
        <v>264</v>
      </c>
      <c r="F8" s="111">
        <f>AVERAGE(F9:F15)</f>
        <v>0.6741071428571429</v>
      </c>
      <c r="G8" s="159">
        <v>0.73606854882528083</v>
      </c>
      <c r="H8" s="130"/>
      <c r="K8" s="145" t="s">
        <v>36</v>
      </c>
      <c r="L8" s="141" t="str">
        <f>D28</f>
        <v>SIN DATOS</v>
      </c>
      <c r="M8" s="141" t="str">
        <f t="shared" ref="M8:N8" si="3">E28</f>
        <v>SIN DATOS</v>
      </c>
      <c r="N8" s="142">
        <f t="shared" si="3"/>
        <v>0.80555555555555569</v>
      </c>
    </row>
    <row r="9" spans="1:14" ht="16.350000000000001" customHeight="1" x14ac:dyDescent="0.25">
      <c r="A9">
        <v>6</v>
      </c>
      <c r="B9" s="125" t="s">
        <v>20</v>
      </c>
      <c r="C9" s="22"/>
      <c r="D9" s="93" t="s">
        <v>264</v>
      </c>
      <c r="E9" s="93" t="s">
        <v>264</v>
      </c>
      <c r="F9" s="93">
        <f>(COUNTIF('BASE DE DATOS 2017'!L:L,1)*1)/(COUNTA('BASE DE DATOS 2017'!L:L)-2)</f>
        <v>0.8125</v>
      </c>
      <c r="G9" s="160">
        <v>0.85623003194888181</v>
      </c>
      <c r="H9" s="151" t="s">
        <v>263</v>
      </c>
      <c r="K9" s="145" t="s">
        <v>40</v>
      </c>
      <c r="L9" s="141" t="str">
        <f>D32</f>
        <v>SIN DATOS</v>
      </c>
      <c r="M9" s="141" t="str">
        <f t="shared" ref="M9:N9" si="4">E32</f>
        <v>SIN DATOS</v>
      </c>
      <c r="N9" s="142">
        <f t="shared" si="4"/>
        <v>0.82431891025641024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 t="s">
        <v>264</v>
      </c>
      <c r="E10" s="93" t="s">
        <v>264</v>
      </c>
      <c r="F10" s="93">
        <f>(COUNTIF('BASE DE DATOS 2017'!M:M,1)*1+(COUNTIF('BASE DE DATOS 2017'!M:M,2)*1/2)+(COUNTIF('BASE DE DATOS 2017'!M:M,4)*1/2))/(COUNTA('BASE DE DATOS 2017'!M:M)-2)</f>
        <v>0.46875</v>
      </c>
      <c r="G10" s="160">
        <v>0.63852122318575988</v>
      </c>
      <c r="H10" s="152" t="s">
        <v>263</v>
      </c>
      <c r="K10" s="146" t="s">
        <v>45</v>
      </c>
      <c r="L10" s="143" t="str">
        <f>D37</f>
        <v>SIN DATOS</v>
      </c>
      <c r="M10" s="143" t="str">
        <f t="shared" ref="M10:N10" si="5">E37</f>
        <v>SIN DATOS</v>
      </c>
      <c r="N10" s="144">
        <f t="shared" si="5"/>
        <v>0.70616319444444431</v>
      </c>
    </row>
    <row r="11" spans="1:14" ht="16.350000000000001" customHeight="1" x14ac:dyDescent="0.25">
      <c r="A11">
        <v>8</v>
      </c>
      <c r="B11" s="125" t="s">
        <v>21</v>
      </c>
      <c r="C11" s="22"/>
      <c r="D11" s="93" t="s">
        <v>264</v>
      </c>
      <c r="E11" s="93" t="s">
        <v>264</v>
      </c>
      <c r="F11" s="93">
        <f>((COUNTIF('BASE DE DATOS 2017'!N:N,1)*1)+(COUNTIF('BASE DE DATOS 2017'!N:N,2)*2/3)+(COUNTIF('BASE DE DATOS 2017'!N:N,3)*1/3))/(COUNTA('BASE DE DATOS 2017'!N:N)-2)</f>
        <v>0.58333333333333337</v>
      </c>
      <c r="G11" s="160">
        <v>0.81986916172219682</v>
      </c>
      <c r="H11" s="152" t="s">
        <v>263</v>
      </c>
    </row>
    <row r="12" spans="1:14" ht="16.350000000000001" customHeight="1" x14ac:dyDescent="0.25">
      <c r="A12">
        <v>9</v>
      </c>
      <c r="B12" s="125" t="s">
        <v>22</v>
      </c>
      <c r="C12" s="22"/>
      <c r="D12" s="93" t="s">
        <v>264</v>
      </c>
      <c r="E12" s="93" t="s">
        <v>264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0.61458333333333326</v>
      </c>
      <c r="G12" s="160">
        <v>0.8041229271261221</v>
      </c>
      <c r="H12" s="152" t="s">
        <v>263</v>
      </c>
    </row>
    <row r="13" spans="1:14" ht="16.350000000000001" customHeight="1" x14ac:dyDescent="0.25">
      <c r="A13">
        <v>10</v>
      </c>
      <c r="B13" s="125" t="s">
        <v>23</v>
      </c>
      <c r="C13" s="22"/>
      <c r="D13" s="93" t="s">
        <v>264</v>
      </c>
      <c r="E13" s="93" t="s">
        <v>264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0.92708333333333326</v>
      </c>
      <c r="G13" s="160">
        <v>0.77012018865053999</v>
      </c>
      <c r="H13" s="152" t="s">
        <v>263</v>
      </c>
    </row>
    <row r="14" spans="1:14" ht="16.350000000000001" customHeight="1" x14ac:dyDescent="0.25">
      <c r="A14">
        <v>11</v>
      </c>
      <c r="B14" s="125" t="s">
        <v>24</v>
      </c>
      <c r="C14" s="22"/>
      <c r="D14" s="93" t="s">
        <v>264</v>
      </c>
      <c r="E14" s="93" t="s">
        <v>264</v>
      </c>
      <c r="F14" s="93">
        <f>((COUNTIF('BASE DE DATOS 2017'!S:S,1)*1)+(COUNTIF('BASE DE DATOS 2017'!S:S,2)*2/3)+(COUNTIF('BASE DE DATOS 2017'!S:S,3)*1/3))/(COUNTA('BASE DE DATOS 2017'!S:S)-2)</f>
        <v>0.62500000000000011</v>
      </c>
      <c r="G14" s="160">
        <v>0.72721740453369843</v>
      </c>
      <c r="H14" s="152" t="s">
        <v>263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 t="s">
        <v>264</v>
      </c>
      <c r="E15" s="93" t="s">
        <v>264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0.6875</v>
      </c>
      <c r="G15" s="160">
        <v>0.53639890460976725</v>
      </c>
      <c r="H15" s="153" t="s">
        <v>263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 t="s">
        <v>264</v>
      </c>
      <c r="E16" s="114" t="s">
        <v>264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0.78888888888888897</v>
      </c>
      <c r="G16" s="161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 t="s">
        <v>264</v>
      </c>
      <c r="E17" s="117" t="s">
        <v>264</v>
      </c>
      <c r="F17" s="117">
        <f>AVERAGE(F18:F20)</f>
        <v>0.78282828282828287</v>
      </c>
      <c r="G17" s="159">
        <v>0.7994852858901198</v>
      </c>
      <c r="H17" s="154" t="s">
        <v>263</v>
      </c>
    </row>
    <row r="18" spans="1:8" ht="16.350000000000001" customHeight="1" x14ac:dyDescent="0.25">
      <c r="A18">
        <v>15</v>
      </c>
      <c r="B18" s="123" t="s">
        <v>28</v>
      </c>
      <c r="C18" s="122"/>
      <c r="D18" s="93" t="s">
        <v>264</v>
      </c>
      <c r="E18" s="93" t="s">
        <v>264</v>
      </c>
      <c r="F18" s="112">
        <f>((COUNTIF('BASE DE DATOS 2017'!V:V,1)*1)+(COUNTIF('BASE DE DATOS 2017'!V:V,2)*2/3)+(COUNTIF('BASE DE DATOS 2017'!V:V,3)*1/3))/(COUNTA('BASE DE DATOS 2017'!V:V)-2)</f>
        <v>0.93939393939393945</v>
      </c>
      <c r="G18" s="160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 t="s">
        <v>264</v>
      </c>
      <c r="E19" s="93" t="s">
        <v>264</v>
      </c>
      <c r="F19" s="112">
        <f>((COUNTIF('BASE DE DATOS 2017'!W:W,1)*1)+(COUNTIF('BASE DE DATOS 2017'!W:W,2)*2/3)+(COUNTIF('BASE DE DATOS 2017'!W:W,3)*1/3))/(COUNTA('BASE DE DATOS 2017'!W:W)-2)</f>
        <v>0.72727272727272729</v>
      </c>
      <c r="G19" s="160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 t="s">
        <v>264</v>
      </c>
      <c r="E20" s="93" t="s">
        <v>264</v>
      </c>
      <c r="F20" s="112">
        <f>((COUNTIF('BASE DE DATOS 2017'!X:X,1)*1)+(COUNTIF('BASE DE DATOS 2017'!X:X,2)*3/4)+(COUNTIF('BASE DE DATOS 2017'!X:X,3)*1/2)+(COUNTIF('BASE DE DATOS 2017'!X:X,4)*1/4))/(COUNTA('BASE DE DATOS 2017'!X:X)-2)</f>
        <v>0.68181818181818177</v>
      </c>
      <c r="G20" s="160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 t="s">
        <v>264</v>
      </c>
      <c r="E21" s="117" t="s">
        <v>264</v>
      </c>
      <c r="F21" s="117">
        <f>AVERAGE(F22:F24)</f>
        <v>0.79629629629629628</v>
      </c>
      <c r="G21" s="159">
        <v>0.8246340436967291</v>
      </c>
      <c r="H21" s="154" t="s">
        <v>263</v>
      </c>
    </row>
    <row r="22" spans="1:8" ht="16.350000000000001" customHeight="1" x14ac:dyDescent="0.25">
      <c r="A22">
        <v>19</v>
      </c>
      <c r="B22" s="123" t="s">
        <v>32</v>
      </c>
      <c r="C22" s="122"/>
      <c r="D22" s="93" t="s">
        <v>264</v>
      </c>
      <c r="E22" s="93" t="s">
        <v>264</v>
      </c>
      <c r="F22" s="112">
        <f>((COUNTIF('BASE DE DATOS 2017'!Y:Y,1)*1)+(COUNTIF('BASE DE DATOS 2017'!Y:Y,2)*2/3)+(COUNTIF('BASE DE DATOS 2017'!Y:Y,3)*1/3))/(COUNTA('BASE DE DATOS 2017'!Y:Y)-2)</f>
        <v>0.77777777777777779</v>
      </c>
      <c r="G22" s="160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 t="s">
        <v>264</v>
      </c>
      <c r="E23" s="93" t="s">
        <v>264</v>
      </c>
      <c r="F23" s="112">
        <f>((COUNTIF('BASE DE DATOS 2017'!Z:Z,1)*1)+(COUNTIF('BASE DE DATOS 2017'!Z:Z,2)*2/3)+(COUNTIF('BASE DE DATOS 2017'!Z:Z,3)*1/3))/(COUNTA('BASE DE DATOS 2017'!Z:Z)-2)</f>
        <v>0.77777777777777779</v>
      </c>
      <c r="G23" s="160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 t="s">
        <v>264</v>
      </c>
      <c r="E24" s="93" t="s">
        <v>264</v>
      </c>
      <c r="F24" s="112">
        <f>((COUNTIF('BASE DE DATOS 2017'!AA:AA,1)*1)+(COUNTIF('BASE DE DATOS 2017'!AA:AA,2)*2/3)+(COUNTIF('BASE DE DATOS 2017'!AA:AA,3)*1/3))/(COUNTA('BASE DE DATOS 2017'!AA:AA)-COUNTIF('BASE DE DATOS 2017'!AA:AA,5)-2)</f>
        <v>0.83333333333333326</v>
      </c>
      <c r="G24" s="160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 t="s">
        <v>264</v>
      </c>
      <c r="E25" s="117" t="s">
        <v>264</v>
      </c>
      <c r="F25" s="117">
        <f>AVERAGE(F26:F27)</f>
        <v>0.83333333333333326</v>
      </c>
      <c r="G25" s="159">
        <v>0.79286694101508925</v>
      </c>
      <c r="H25" s="154" t="s">
        <v>263</v>
      </c>
    </row>
    <row r="26" spans="1:8" ht="16.350000000000001" customHeight="1" x14ac:dyDescent="0.25">
      <c r="A26">
        <v>23</v>
      </c>
      <c r="B26" s="125" t="s">
        <v>32</v>
      </c>
      <c r="C26" s="121"/>
      <c r="D26" s="93" t="s">
        <v>264</v>
      </c>
      <c r="E26" s="93" t="s">
        <v>264</v>
      </c>
      <c r="F26" s="112">
        <f>((COUNTIF('BASE DE DATOS 2017'!AB:AB,1)*1)+(COUNTIF('BASE DE DATOS 2017'!AB:AB,2)*2/3)+(COUNTIF('BASE DE DATOS 2017'!AB:AB,3)*1/3))/(COUNTA('BASE DE DATOS 2017'!AB:AB)-2)</f>
        <v>1</v>
      </c>
      <c r="G26" s="160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 t="s">
        <v>264</v>
      </c>
      <c r="E27" s="93" t="s">
        <v>264</v>
      </c>
      <c r="F27" s="112">
        <f>((COUNTIF('BASE DE DATOS 2017'!AC3:AC709,1)*1)+(COUNTIF('BASE DE DATOS 2017'!AC3:AC709,2)*2/3)+(COUNTIF('BASE DE DATOS 2017'!AC3:AC709,3)*1/3))/COUNTA('BASE DE DATOS 2017'!AC3:AC709)</f>
        <v>0.66666666666666663</v>
      </c>
      <c r="G27" s="160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 t="s">
        <v>264</v>
      </c>
      <c r="E28" s="163" t="s">
        <v>264</v>
      </c>
      <c r="F28" s="111">
        <f>AVERAGE(F29:F31)</f>
        <v>0.80555555555555569</v>
      </c>
      <c r="G28" s="159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 t="s">
        <v>264</v>
      </c>
      <c r="E29" s="93" t="s">
        <v>264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0.88541666666666674</v>
      </c>
      <c r="G29" s="160">
        <v>0.77993305948577518</v>
      </c>
      <c r="H29" s="151" t="s">
        <v>263</v>
      </c>
    </row>
    <row r="30" spans="1:8" ht="16.350000000000001" customHeight="1" x14ac:dyDescent="0.25">
      <c r="A30">
        <v>27</v>
      </c>
      <c r="B30" s="125" t="s">
        <v>38</v>
      </c>
      <c r="C30" s="121"/>
      <c r="D30" s="93" t="s">
        <v>264</v>
      </c>
      <c r="E30" s="93" t="s">
        <v>264</v>
      </c>
      <c r="F30" s="93">
        <f>((COUNTIF('BASE DE DATOS 2017'!AF:AF,1)*1)+(COUNTIF('BASE DE DATOS 2017'!AF:AF,2)*2/3)+(COUNTIF('BASE DE DATOS 2017'!AF:AF,3)*1/3))/(COUNTA('BASE DE DATOS 2017'!AF:AF)-2)</f>
        <v>0.8125</v>
      </c>
      <c r="G30" s="160">
        <v>0.83447436482580251</v>
      </c>
      <c r="H30" s="152" t="s">
        <v>263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 t="s">
        <v>264</v>
      </c>
      <c r="E31" s="93" t="s">
        <v>264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0.71875</v>
      </c>
      <c r="G31" s="160">
        <v>0.60444241594401338</v>
      </c>
      <c r="H31" s="153" t="s">
        <v>263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 t="s">
        <v>264</v>
      </c>
      <c r="E32" s="163" t="s">
        <v>264</v>
      </c>
      <c r="F32" s="111">
        <f>AVERAGE(F33:F36)</f>
        <v>0.82431891025641024</v>
      </c>
      <c r="G32" s="159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 t="s">
        <v>264</v>
      </c>
      <c r="E33" s="93" t="s">
        <v>264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0.89583333333333337</v>
      </c>
      <c r="G33" s="160">
        <v>0.8338151021857092</v>
      </c>
      <c r="H33" s="151" t="s">
        <v>263</v>
      </c>
    </row>
    <row r="34" spans="1:8" ht="15" customHeight="1" x14ac:dyDescent="0.25">
      <c r="A34">
        <v>31</v>
      </c>
      <c r="B34" s="125" t="s">
        <v>110</v>
      </c>
      <c r="C34" s="121"/>
      <c r="D34" s="93" t="s">
        <v>264</v>
      </c>
      <c r="E34" s="93" t="s">
        <v>264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0.63541666666666674</v>
      </c>
      <c r="G34" s="160">
        <v>0.69990871748060246</v>
      </c>
      <c r="H34" s="152" t="s">
        <v>263</v>
      </c>
    </row>
    <row r="35" spans="1:8" ht="15" customHeight="1" x14ac:dyDescent="0.25">
      <c r="A35">
        <v>32</v>
      </c>
      <c r="B35" s="125" t="s">
        <v>43</v>
      </c>
      <c r="C35" s="121"/>
      <c r="D35" s="93" t="s">
        <v>264</v>
      </c>
      <c r="E35" s="93" t="s">
        <v>264</v>
      </c>
      <c r="F35" s="93">
        <f>((COUNTIF('BASE DE DATOS 2017'!AN:AN,1)*1)+(COUNTIF('BASE DE DATOS 2017'!AN:AN,2)*2/3)+(COUNTIF('BASE DE DATOS 2017'!AN:AN,3)*1/3))/(COUNTA('BASE DE DATOS 2017'!AN:AN)-2)</f>
        <v>0.91666666666666663</v>
      </c>
      <c r="G35" s="160">
        <v>0.80054769511638524</v>
      </c>
      <c r="H35" s="152" t="s">
        <v>263</v>
      </c>
    </row>
    <row r="36" spans="1:8" ht="15" customHeight="1" thickBot="1" x14ac:dyDescent="0.3">
      <c r="A36">
        <v>33</v>
      </c>
      <c r="B36" s="125" t="s">
        <v>44</v>
      </c>
      <c r="C36" s="121"/>
      <c r="D36" s="93" t="s">
        <v>264</v>
      </c>
      <c r="E36" s="93" t="s">
        <v>264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0.84935897435897445</v>
      </c>
      <c r="G36" s="160">
        <v>0.79135977263014612</v>
      </c>
      <c r="H36" s="153" t="s">
        <v>263</v>
      </c>
    </row>
    <row r="37" spans="1:8" ht="15" customHeight="1" thickBot="1" x14ac:dyDescent="0.3">
      <c r="A37">
        <v>34</v>
      </c>
      <c r="B37" s="126" t="s">
        <v>45</v>
      </c>
      <c r="C37" s="94"/>
      <c r="D37" s="124" t="s">
        <v>264</v>
      </c>
      <c r="E37" s="163" t="s">
        <v>264</v>
      </c>
      <c r="F37" s="111">
        <f>AVERAGE(F38:F43)</f>
        <v>0.70616319444444431</v>
      </c>
      <c r="G37" s="159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 t="s">
        <v>264</v>
      </c>
      <c r="E38" s="93" t="s">
        <v>264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0.63541666666666674</v>
      </c>
      <c r="G38" s="160">
        <v>0.81446827932450927</v>
      </c>
      <c r="H38" s="151" t="s">
        <v>263</v>
      </c>
    </row>
    <row r="39" spans="1:8" x14ac:dyDescent="0.25">
      <c r="A39">
        <v>36</v>
      </c>
      <c r="B39" s="125" t="s">
        <v>47</v>
      </c>
      <c r="C39" s="121"/>
      <c r="D39" s="93" t="s">
        <v>264</v>
      </c>
      <c r="E39" s="93" t="s">
        <v>264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0.77083333333333337</v>
      </c>
      <c r="G39" s="160">
        <v>0.88429940666362383</v>
      </c>
      <c r="H39" s="152" t="s">
        <v>263</v>
      </c>
    </row>
    <row r="40" spans="1:8" x14ac:dyDescent="0.25">
      <c r="A40">
        <v>37</v>
      </c>
      <c r="B40" s="125" t="s">
        <v>128</v>
      </c>
      <c r="C40" s="121"/>
      <c r="D40" s="93" t="s">
        <v>264</v>
      </c>
      <c r="E40" s="93" t="s">
        <v>264</v>
      </c>
      <c r="F40" s="93">
        <f>((COUNTIF('BASE DE DATOS 2017'!AS3:AS45709,1)*1)+(COUNTIF('BASE DE DATOS 2017'!AS3:AS45709,2)*2/3)+(COUNTIF('BASE DE DATOS 2017'!AS3:AS45709,3)*1/3))/COUNTA('BASE DE DATOS 2017'!AS3:AS45709)</f>
        <v>0.91666666666666663</v>
      </c>
      <c r="G40" s="160">
        <v>0.85653430701354027</v>
      </c>
      <c r="H40" s="152" t="s">
        <v>263</v>
      </c>
    </row>
    <row r="41" spans="1:8" x14ac:dyDescent="0.25">
      <c r="A41">
        <v>38</v>
      </c>
      <c r="B41" s="125" t="s">
        <v>49</v>
      </c>
      <c r="C41" s="121"/>
      <c r="D41" s="93" t="s">
        <v>264</v>
      </c>
      <c r="E41" s="93" t="s">
        <v>264</v>
      </c>
      <c r="F41" s="93">
        <f>((COUNTIF('BASE DE DATOS 2017'!AT3:AT45709,1)*1)+(COUNTIF('BASE DE DATOS 2017'!AT3:AT45709,2)*2/3)+(COUNTIF('BASE DE DATOS 2017'!AT3:AT45709,3)*1/3))/COUNTA('BASE DE DATOS 2017'!AT3:AT45709)</f>
        <v>0.8125</v>
      </c>
      <c r="G41" s="160">
        <v>0.82488970028906139</v>
      </c>
      <c r="H41" s="152" t="s">
        <v>263</v>
      </c>
    </row>
    <row r="42" spans="1:8" x14ac:dyDescent="0.25">
      <c r="A42">
        <v>39</v>
      </c>
      <c r="B42" s="123" t="s">
        <v>50</v>
      </c>
      <c r="C42" s="122"/>
      <c r="D42" s="93" t="s">
        <v>264</v>
      </c>
      <c r="E42" s="93" t="s">
        <v>264</v>
      </c>
      <c r="F42" s="93">
        <f>((COUNTIF('BASE DE DATOS 2017'!AU:AU,2)*1))/(COUNTA('BASE DE DATOS 2017'!AU:AU)-2)</f>
        <v>0.6875</v>
      </c>
      <c r="G42" s="160">
        <v>0.83158375171154719</v>
      </c>
      <c r="H42" s="152" t="s">
        <v>263</v>
      </c>
    </row>
    <row r="43" spans="1:8" ht="15.75" thickBot="1" x14ac:dyDescent="0.3">
      <c r="A43">
        <v>40</v>
      </c>
      <c r="B43" s="123" t="s">
        <v>51</v>
      </c>
      <c r="C43" s="122"/>
      <c r="D43" s="93" t="s">
        <v>264</v>
      </c>
      <c r="E43" s="93" t="s">
        <v>264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0.4140625</v>
      </c>
      <c r="G43" s="160">
        <v>0.57000228206298487</v>
      </c>
      <c r="H43" s="153" t="s">
        <v>263</v>
      </c>
    </row>
    <row r="44" spans="1:8" ht="15.75" thickBot="1" x14ac:dyDescent="0.3">
      <c r="B44" s="128" t="s">
        <v>253</v>
      </c>
      <c r="C44" s="118"/>
      <c r="D44" s="119" t="s">
        <v>264</v>
      </c>
      <c r="E44" s="119" t="s">
        <v>264</v>
      </c>
      <c r="F44" s="120">
        <f>AVERAGE(F4,F8,F16,F28,F32,F37)</f>
        <v>0.73733894866707372</v>
      </c>
      <c r="G44" s="162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17" t="s">
        <v>53</v>
      </c>
      <c r="D3" s="317"/>
      <c r="E3" s="317"/>
      <c r="F3" s="318"/>
    </row>
    <row r="4" spans="1:6" ht="33" customHeight="1" x14ac:dyDescent="0.25">
      <c r="B4" s="18">
        <v>8</v>
      </c>
      <c r="C4" s="319" t="s">
        <v>177</v>
      </c>
      <c r="D4" s="319"/>
      <c r="E4" s="319"/>
      <c r="F4" s="320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10</v>
      </c>
      <c r="E6" s="321">
        <f>SUM(D6:D8)</f>
        <v>16</v>
      </c>
      <c r="F6" s="16">
        <f>D6*A6</f>
        <v>10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4</v>
      </c>
      <c r="E7" s="321"/>
      <c r="F7" s="16">
        <f>D7*A7</f>
        <v>2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2</v>
      </c>
      <c r="E8" s="321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0</v>
      </c>
      <c r="E9" s="16"/>
      <c r="F9" s="16"/>
    </row>
    <row r="10" spans="1:6" x14ac:dyDescent="0.25">
      <c r="E10" s="14">
        <f>E6/SUM(D6:D9)</f>
        <v>1</v>
      </c>
      <c r="F10" s="14">
        <f>(F6+F7)/E6</f>
        <v>0.75</v>
      </c>
    </row>
    <row r="11" spans="1:6" x14ac:dyDescent="0.25">
      <c r="C11" s="313" t="s">
        <v>62</v>
      </c>
      <c r="D11" s="314"/>
      <c r="E11" s="322">
        <f>AVERAGE(E10:F10)</f>
        <v>0.875</v>
      </c>
      <c r="F11" s="302"/>
    </row>
    <row r="12" spans="1:6" x14ac:dyDescent="0.25">
      <c r="C12" s="313" t="s">
        <v>63</v>
      </c>
      <c r="D12" s="314"/>
      <c r="E12" s="315">
        <f>E10-F10</f>
        <v>0.25</v>
      </c>
      <c r="F12" s="316"/>
    </row>
    <row r="14" spans="1:6" x14ac:dyDescent="0.25">
      <c r="B14" s="70"/>
      <c r="C14" s="302" t="s">
        <v>18</v>
      </c>
      <c r="D14" s="302"/>
      <c r="E14" s="302"/>
      <c r="F14" s="302"/>
    </row>
    <row r="15" spans="1:6" ht="30" customHeight="1" x14ac:dyDescent="0.25">
      <c r="B15" s="70">
        <v>9</v>
      </c>
      <c r="C15" s="303" t="s">
        <v>178</v>
      </c>
      <c r="D15" s="304"/>
      <c r="E15" s="304"/>
      <c r="F15" s="305"/>
    </row>
    <row r="16" spans="1:6" s="82" customFormat="1" x14ac:dyDescent="0.25">
      <c r="A16" s="98"/>
      <c r="B16" s="80"/>
      <c r="C16" s="81"/>
      <c r="D16" s="309">
        <v>2017</v>
      </c>
      <c r="E16" s="31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4</v>
      </c>
      <c r="E18" s="21">
        <f>D18/SUM(D18:D19)</f>
        <v>0.25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12</v>
      </c>
      <c r="E19" s="21">
        <f>D19/SUM(D18:D19)</f>
        <v>0.75</v>
      </c>
      <c r="F19" s="16"/>
    </row>
    <row r="20" spans="1:6" x14ac:dyDescent="0.25">
      <c r="A20" s="97"/>
      <c r="B20" s="28"/>
      <c r="C20" s="16"/>
      <c r="D20" s="311">
        <f>((D18*A18)+(D19*A19))/(SUM(D18:D19)*A18)</f>
        <v>0.25</v>
      </c>
      <c r="E20" s="31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2" t="s">
        <v>71</v>
      </c>
      <c r="D23" s="302"/>
      <c r="E23" s="302"/>
      <c r="F23" s="302"/>
    </row>
    <row r="24" spans="1:6" x14ac:dyDescent="0.25">
      <c r="A24" s="97"/>
      <c r="B24" s="72">
        <v>10</v>
      </c>
      <c r="C24" s="306" t="s">
        <v>66</v>
      </c>
      <c r="D24" s="306"/>
      <c r="E24" s="306"/>
      <c r="F24" s="30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4</v>
      </c>
      <c r="E26" s="21">
        <f>D26/(SUM(D$26:D$28))</f>
        <v>0.25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12</v>
      </c>
      <c r="E27" s="21">
        <f>D27/(SUM(D$26:D$28))</f>
        <v>0.75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11">
        <f>((D26*A26)+(D27*A27)+(D28*A28))/(SUM(D26:D28)*A27)</f>
        <v>0.75</v>
      </c>
      <c r="E29" s="312"/>
      <c r="F29" s="16"/>
    </row>
    <row r="30" spans="1:6" x14ac:dyDescent="0.25">
      <c r="E30" s="307"/>
      <c r="F30" s="308"/>
    </row>
  </sheetData>
  <mergeCells count="15">
    <mergeCell ref="C12:D12"/>
    <mergeCell ref="E12:F12"/>
    <mergeCell ref="C3:F3"/>
    <mergeCell ref="C4:F4"/>
    <mergeCell ref="E6:E8"/>
    <mergeCell ref="C11:D11"/>
    <mergeCell ref="E11:F11"/>
    <mergeCell ref="C14:F14"/>
    <mergeCell ref="C15:F15"/>
    <mergeCell ref="C24:F24"/>
    <mergeCell ref="E30:F30"/>
    <mergeCell ref="C23:F23"/>
    <mergeCell ref="D16:E16"/>
    <mergeCell ref="D20:E20"/>
    <mergeCell ref="D29:E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7" t="s">
        <v>179</v>
      </c>
      <c r="D3" s="327"/>
      <c r="E3" s="327"/>
      <c r="F3" s="333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13</v>
      </c>
      <c r="E5" s="29">
        <f>D5/SUM(D5:D6)</f>
        <v>0.8125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3</v>
      </c>
      <c r="E6" s="29">
        <f>D6/SUM(D5:D6)</f>
        <v>0.1875</v>
      </c>
      <c r="F6" s="16"/>
    </row>
    <row r="7" spans="1:6" x14ac:dyDescent="0.25">
      <c r="E7" s="322">
        <f>((D5*A5)+(D6*A6))/(SUM(D5:D6)*A5)</f>
        <v>0.8125</v>
      </c>
      <c r="F7" s="302"/>
    </row>
    <row r="10" spans="1:6" x14ac:dyDescent="0.25">
      <c r="B10" s="75">
        <v>12</v>
      </c>
      <c r="C10" s="334" t="s">
        <v>180</v>
      </c>
      <c r="D10" s="334"/>
      <c r="E10" s="334"/>
      <c r="F10" s="335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4</v>
      </c>
      <c r="E12" s="30">
        <f>D12/SUM(D$12:D$15)</f>
        <v>0.25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1</v>
      </c>
      <c r="E13" s="30">
        <f t="shared" ref="E13:E15" si="0">D13/SUM(D$12:D$15)</f>
        <v>6.25E-2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5</v>
      </c>
      <c r="E14" s="30">
        <f t="shared" si="0"/>
        <v>0.3125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6</v>
      </c>
      <c r="E15" s="30">
        <f t="shared" si="0"/>
        <v>0.375</v>
      </c>
      <c r="F15" s="16"/>
    </row>
    <row r="16" spans="1:6" x14ac:dyDescent="0.25">
      <c r="E16" s="322">
        <f>((D12*A12)+(D13*A13)+(D14*A14)+(D15*A15))/(SUM(D12:D15)*A12)</f>
        <v>0.46875</v>
      </c>
      <c r="F16" s="302"/>
    </row>
    <row r="17" spans="1:14" x14ac:dyDescent="0.25">
      <c r="N17" t="s">
        <v>255</v>
      </c>
    </row>
    <row r="19" spans="1:14" x14ac:dyDescent="0.25">
      <c r="B19" s="75">
        <v>13</v>
      </c>
      <c r="C19" s="334" t="s">
        <v>181</v>
      </c>
      <c r="D19" s="334"/>
      <c r="E19" s="334"/>
      <c r="F19" s="335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4</v>
      </c>
      <c r="E21" s="30">
        <f>D21/SUM(D21:D24)</f>
        <v>0.25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6</v>
      </c>
      <c r="E22" s="30">
        <f>D22/SUM(D21:D24)</f>
        <v>0.375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4</v>
      </c>
      <c r="E23" s="30">
        <f>D23/SUM(D21:D24)</f>
        <v>0.25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2</v>
      </c>
      <c r="E24" s="30">
        <f>D24/SUM(D21:D24)</f>
        <v>0.125</v>
      </c>
      <c r="F24" s="16"/>
    </row>
    <row r="25" spans="1:14" x14ac:dyDescent="0.25">
      <c r="E25" s="322">
        <f>((D21*A21)+(D22*A22)+(D23*A23)+(D24*A24))/(SUM(D21:D24)*A21)</f>
        <v>0.58333333333333337</v>
      </c>
      <c r="F25" s="302"/>
    </row>
    <row r="28" spans="1:14" x14ac:dyDescent="0.25">
      <c r="B28" s="77"/>
      <c r="C28" s="302" t="s">
        <v>22</v>
      </c>
      <c r="D28" s="302"/>
      <c r="E28" s="302"/>
      <c r="F28" s="302"/>
    </row>
    <row r="29" spans="1:14" ht="32.25" customHeight="1" x14ac:dyDescent="0.25">
      <c r="B29" s="77">
        <v>14</v>
      </c>
      <c r="C29" s="303" t="s">
        <v>182</v>
      </c>
      <c r="D29" s="304"/>
      <c r="E29" s="304"/>
      <c r="F29" s="30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3</v>
      </c>
      <c r="E31" s="30">
        <f>D31/SUM(D31:D34)</f>
        <v>0.1875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7</v>
      </c>
      <c r="E32" s="30">
        <f>D32/SUM(D31:D34)</f>
        <v>0.4375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5</v>
      </c>
      <c r="E33" s="30">
        <f>D33/SUM(D31:D34)</f>
        <v>0.3125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1</v>
      </c>
      <c r="E34" s="30">
        <f>D34/SUM(D31:D34)</f>
        <v>6.25E-2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0.58333333333333326</v>
      </c>
      <c r="E35" s="16"/>
      <c r="F35" s="16"/>
    </row>
    <row r="36" spans="1:6" x14ac:dyDescent="0.25">
      <c r="A36" s="106"/>
      <c r="B36" s="77">
        <v>15</v>
      </c>
      <c r="C36" s="336" t="s">
        <v>80</v>
      </c>
      <c r="D36" s="337"/>
      <c r="E36" s="337"/>
      <c r="F36" s="337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4</v>
      </c>
      <c r="E38" s="30">
        <f>D38/SUM(D38:D41)</f>
        <v>0.25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8</v>
      </c>
      <c r="E39" s="30">
        <f>D39/SUM(D38:D41)</f>
        <v>0.5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3</v>
      </c>
      <c r="E40" s="30">
        <f>D40/SUM(D38:D41)</f>
        <v>0.1875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1</v>
      </c>
      <c r="E41" s="30">
        <f>D41/SUM(D38:D41)</f>
        <v>6.25E-2</v>
      </c>
      <c r="F41" s="16"/>
    </row>
    <row r="42" spans="1:6" x14ac:dyDescent="0.25">
      <c r="D42" s="14">
        <f>((D38*A38)+(D39*A39)+(D40*A40)+(D41*A41))/(SUM(D38:D41)*A38)</f>
        <v>0.64583333333333326</v>
      </c>
      <c r="E42" s="16"/>
      <c r="F42" s="16"/>
    </row>
    <row r="43" spans="1:6" x14ac:dyDescent="0.25">
      <c r="E43" s="322">
        <f>AVERAGE(D35,D42)</f>
        <v>0.61458333333333326</v>
      </c>
      <c r="F43" s="302"/>
    </row>
    <row r="45" spans="1:6" x14ac:dyDescent="0.25">
      <c r="B45" s="75"/>
      <c r="C45" s="331" t="s">
        <v>23</v>
      </c>
      <c r="D45" s="331"/>
      <c r="E45" s="331"/>
      <c r="F45" s="332"/>
    </row>
    <row r="46" spans="1:6" ht="30.75" customHeight="1" x14ac:dyDescent="0.25">
      <c r="B46" s="75">
        <v>16</v>
      </c>
      <c r="C46" s="327" t="s">
        <v>81</v>
      </c>
      <c r="D46" s="327"/>
      <c r="E46" s="327"/>
      <c r="F46" s="333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13</v>
      </c>
      <c r="E48" s="30">
        <f>D48/SUM(D48:D51)</f>
        <v>0.8125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3</v>
      </c>
      <c r="E49" s="30">
        <f>D49/SUM(D48:D51)</f>
        <v>0.1875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0</v>
      </c>
      <c r="E50" s="30">
        <f>D50/SUM(D48:D51)</f>
        <v>0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0.9375</v>
      </c>
      <c r="E52" s="37"/>
      <c r="F52" s="22"/>
    </row>
    <row r="53" spans="1:6" x14ac:dyDescent="0.25">
      <c r="B53" s="75">
        <v>17</v>
      </c>
      <c r="C53" s="327" t="s">
        <v>82</v>
      </c>
      <c r="D53" s="327"/>
      <c r="E53" s="328"/>
      <c r="F53" s="329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12</v>
      </c>
      <c r="E55" s="30">
        <f>D55/SUM(D55:D58)</f>
        <v>0.75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4</v>
      </c>
      <c r="E56" s="30">
        <f>D56/SUM(D55:D58)</f>
        <v>0.25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0</v>
      </c>
      <c r="E57" s="30">
        <f>D57/SUM(D55:D58)</f>
        <v>0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0.91666666666666663</v>
      </c>
      <c r="E59" s="330"/>
      <c r="F59" s="330"/>
    </row>
    <row r="60" spans="1:6" x14ac:dyDescent="0.25">
      <c r="E60" s="322">
        <f>AVERAGE(D52,D59)</f>
        <v>0.92708333333333326</v>
      </c>
      <c r="F60" s="302"/>
    </row>
    <row r="62" spans="1:6" x14ac:dyDescent="0.25">
      <c r="B62" s="75"/>
      <c r="C62" s="331" t="s">
        <v>89</v>
      </c>
      <c r="D62" s="331"/>
      <c r="E62" s="331"/>
      <c r="F62" s="332"/>
    </row>
    <row r="63" spans="1:6" ht="42" customHeight="1" x14ac:dyDescent="0.25">
      <c r="A63" s="106"/>
      <c r="B63" s="74">
        <v>18</v>
      </c>
      <c r="C63" s="326" t="s">
        <v>88</v>
      </c>
      <c r="D63" s="326"/>
      <c r="E63" s="326"/>
      <c r="F63" s="326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4</v>
      </c>
      <c r="E65" s="30">
        <f>D65/SUM(D65:D68)</f>
        <v>0.25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7</v>
      </c>
      <c r="E66" s="30">
        <f>D66/SUM(D65:D68)</f>
        <v>0.4375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4</v>
      </c>
      <c r="E67" s="30">
        <f>D67/SUM(D65:D68)</f>
        <v>0.25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1</v>
      </c>
      <c r="E68" s="30">
        <f>D68/SUM(D65:D68)</f>
        <v>6.25E-2</v>
      </c>
      <c r="F68" s="16"/>
    </row>
    <row r="69" spans="1:6" x14ac:dyDescent="0.25">
      <c r="D69" s="78">
        <f>((D65*A65)+(D66*A66)+(D67*A67)+(D68*A68))/(SUM(D65:D68)*A65)</f>
        <v>0.625</v>
      </c>
      <c r="E69" s="16"/>
      <c r="F69" s="16"/>
    </row>
    <row r="71" spans="1:6" x14ac:dyDescent="0.25">
      <c r="B71" s="75"/>
      <c r="C71" s="331" t="s">
        <v>83</v>
      </c>
      <c r="D71" s="331"/>
      <c r="E71" s="331"/>
      <c r="F71" s="332"/>
    </row>
    <row r="72" spans="1:6" x14ac:dyDescent="0.25">
      <c r="B72" s="74">
        <v>19</v>
      </c>
      <c r="C72" s="327" t="s">
        <v>84</v>
      </c>
      <c r="D72" s="327"/>
      <c r="E72" s="327"/>
      <c r="F72" s="333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12</v>
      </c>
      <c r="E74" s="30">
        <f>D74/SUM(D74:D75)</f>
        <v>0.75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4</v>
      </c>
      <c r="E75" s="30">
        <f>D75/SUM(D74:D75)</f>
        <v>0.25</v>
      </c>
      <c r="F75" s="16"/>
    </row>
    <row r="76" spans="1:6" x14ac:dyDescent="0.25">
      <c r="D76" s="40">
        <f>((D74*A74)+(D75*A75))/(SUM(D74:D75)*A74)</f>
        <v>0.75</v>
      </c>
      <c r="E76" s="42"/>
      <c r="F76" s="43"/>
    </row>
    <row r="77" spans="1:6" ht="31.5" customHeight="1" x14ac:dyDescent="0.25">
      <c r="B77" s="74">
        <v>20</v>
      </c>
      <c r="C77" s="323" t="s">
        <v>183</v>
      </c>
      <c r="D77" s="323"/>
      <c r="E77" s="323"/>
      <c r="F77" s="323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9</v>
      </c>
      <c r="E79" s="30">
        <f>D79/SUM(D79:D81)</f>
        <v>0.5625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2</v>
      </c>
      <c r="E80" s="30">
        <f>D80/SUM(D79:D81)</f>
        <v>0.125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5</v>
      </c>
      <c r="E81" s="30">
        <f>D81/SUM(D79:D81)</f>
        <v>0.3125</v>
      </c>
      <c r="F81" s="16"/>
    </row>
    <row r="82" spans="1:6" x14ac:dyDescent="0.25">
      <c r="D82" s="36">
        <f>((D79*A79)+(D80*A80))/SUM(D79:D81)</f>
        <v>0.625</v>
      </c>
      <c r="E82" s="42"/>
      <c r="F82" s="43"/>
    </row>
    <row r="83" spans="1:6" x14ac:dyDescent="0.25">
      <c r="E83" s="324">
        <f>AVERAGE(D76,D82)</f>
        <v>0.6875</v>
      </c>
      <c r="F83" s="325"/>
    </row>
    <row r="84" spans="1:6" x14ac:dyDescent="0.25">
      <c r="E84" s="44"/>
      <c r="F84" s="38"/>
    </row>
  </sheetData>
  <mergeCells count="21"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37" t="s">
        <v>90</v>
      </c>
      <c r="D2" s="337"/>
      <c r="E2" s="337"/>
      <c r="F2" s="337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9</v>
      </c>
      <c r="E4" s="46">
        <f>D4/SUM(D4:D7)</f>
        <v>0.81818181818181823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2</v>
      </c>
      <c r="E5" s="46">
        <f>D5/SUM(D4:D7)</f>
        <v>0.18181818181818182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0.93939393939393945</v>
      </c>
      <c r="E8" s="16"/>
      <c r="F8" s="16"/>
    </row>
    <row r="11" spans="1:6" x14ac:dyDescent="0.25">
      <c r="A11" s="104"/>
      <c r="B11" s="19">
        <v>22</v>
      </c>
      <c r="C11" s="336" t="s">
        <v>91</v>
      </c>
      <c r="D11" s="337"/>
      <c r="E11" s="337"/>
      <c r="F11" s="337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4</v>
      </c>
      <c r="E13" s="46">
        <f>D13/SUM(D13:D16)</f>
        <v>0.36363636363636365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5</v>
      </c>
      <c r="E14" s="46">
        <f>D14/SUM(D13:D16)</f>
        <v>0.45454545454545453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2</v>
      </c>
      <c r="E15" s="46">
        <f>D15/SUM(D13:D16)</f>
        <v>0.18181818181818182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0.72727272727272729</v>
      </c>
      <c r="E17" s="16"/>
      <c r="F17" s="16"/>
    </row>
    <row r="20" spans="1:6" x14ac:dyDescent="0.25">
      <c r="A20" s="104"/>
      <c r="B20" s="19">
        <v>23</v>
      </c>
      <c r="C20" s="336" t="s">
        <v>92</v>
      </c>
      <c r="D20" s="337"/>
      <c r="E20" s="337"/>
      <c r="F20" s="337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3</v>
      </c>
      <c r="E22" s="46">
        <f>D22/SUM(D22:D26)</f>
        <v>0.27272727272727271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5</v>
      </c>
      <c r="E23" s="46">
        <f>D23/SUM(D22:D26)</f>
        <v>0.45454545454545453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>
        <f>D24/SUM(D22:D26)</f>
        <v>0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3</v>
      </c>
      <c r="E25" s="46">
        <f>D25/SUM(D22:D26)</f>
        <v>0.27272727272727271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0.68181818181818177</v>
      </c>
      <c r="E27" s="16"/>
      <c r="F27" s="16"/>
    </row>
    <row r="30" spans="1:6" x14ac:dyDescent="0.25">
      <c r="A30" s="104"/>
      <c r="B30" s="19">
        <v>24</v>
      </c>
      <c r="C30" s="336" t="s">
        <v>98</v>
      </c>
      <c r="D30" s="337"/>
      <c r="E30" s="337"/>
      <c r="F30" s="337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2</v>
      </c>
      <c r="E32" s="46">
        <f>D32/SUM(D32:D35)</f>
        <v>0.66666666666666663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0</v>
      </c>
      <c r="E33" s="46">
        <f>D33/SUM(D32:D35)</f>
        <v>0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1</v>
      </c>
      <c r="E34" s="46">
        <f>D34/SUM(D32:D35)</f>
        <v>0.33333333333333331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0.77777777777777779</v>
      </c>
      <c r="E36" s="16"/>
      <c r="F36" s="16"/>
    </row>
    <row r="39" spans="1:6" x14ac:dyDescent="0.25">
      <c r="A39" s="104"/>
      <c r="B39" s="19">
        <v>25</v>
      </c>
      <c r="C39" s="336" t="s">
        <v>99</v>
      </c>
      <c r="D39" s="337"/>
      <c r="E39" s="337"/>
      <c r="F39" s="337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2</v>
      </c>
      <c r="E41" s="46">
        <f>D41/SUM(D41:D44)</f>
        <v>0.66666666666666663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0</v>
      </c>
      <c r="E42" s="46">
        <f>D42/SUM(D41:D44)</f>
        <v>0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1</v>
      </c>
      <c r="E43" s="46">
        <f>D43/SUM(D41:D44)</f>
        <v>0.33333333333333331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0.77777777777777779</v>
      </c>
      <c r="E45" s="16"/>
      <c r="F45" s="16"/>
    </row>
    <row r="49" spans="1:6" x14ac:dyDescent="0.25">
      <c r="A49" s="104"/>
      <c r="B49" s="19">
        <v>26</v>
      </c>
      <c r="C49" s="336" t="s">
        <v>100</v>
      </c>
      <c r="D49" s="337"/>
      <c r="E49" s="337"/>
      <c r="F49" s="337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1</v>
      </c>
      <c r="E51" s="46">
        <f>D51/SUM(D51:D55)</f>
        <v>0.33333333333333331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1</v>
      </c>
      <c r="E52" s="46">
        <f>D52/SUM(D51:D55)</f>
        <v>0.33333333333333331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1</v>
      </c>
      <c r="E55" s="46">
        <f>D55/SUM(D51:D55)</f>
        <v>0.33333333333333331</v>
      </c>
      <c r="F55" s="16"/>
    </row>
    <row r="56" spans="1:6" x14ac:dyDescent="0.25">
      <c r="D56" s="14">
        <f>((D51*A51)+(D52*A52)+(D53*A53)+(D54*A54))/(SUM(D51:D54)*A51)</f>
        <v>0.83333333333333326</v>
      </c>
      <c r="E56" s="16"/>
      <c r="F56" s="16"/>
    </row>
    <row r="59" spans="1:6" x14ac:dyDescent="0.25">
      <c r="A59" s="104"/>
      <c r="B59" s="19">
        <v>27</v>
      </c>
      <c r="C59" s="336" t="s">
        <v>102</v>
      </c>
      <c r="D59" s="337"/>
      <c r="E59" s="337"/>
      <c r="F59" s="337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1</v>
      </c>
      <c r="E61" s="46">
        <f>D61/SUM(D61:D64)</f>
        <v>1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0</v>
      </c>
      <c r="E62" s="46">
        <f>D62/SUM(D61:D64)</f>
        <v>0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1</v>
      </c>
      <c r="E65" s="16"/>
      <c r="F65" s="16"/>
    </row>
    <row r="68" spans="1:6" x14ac:dyDescent="0.25">
      <c r="A68" s="104"/>
      <c r="B68" s="19">
        <v>28</v>
      </c>
      <c r="C68" s="336" t="s">
        <v>103</v>
      </c>
      <c r="D68" s="337"/>
      <c r="E68" s="337"/>
      <c r="F68" s="337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0</v>
      </c>
      <c r="E70" s="46">
        <f>D70/SUM(D70:D73)</f>
        <v>0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1</v>
      </c>
      <c r="E71" s="46">
        <f>D71/SUM(D70:D73)</f>
        <v>1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0.66666666666666663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2017-11-17T17:00:27Z</dcterms:modified>
</cp:coreProperties>
</file>