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420" windowWidth="9855" windowHeight="11355" tabRatio="683" activeTab="2"/>
  </bookViews>
  <sheets>
    <sheet name="BASE DE DATOS 2015" sheetId="11" r:id="rId1"/>
    <sheet name="BASE DE DATOS 2016" sheetId="13" r:id="rId2"/>
    <sheet name="BASE DE DATOS 2017" sheetId="1" r:id="rId3"/>
    <sheet name="RESUMEN 2017" sheetId="2" r:id="rId4"/>
    <sheet name="TERMINOS" sheetId="9" state="hidden" r:id="rId5"/>
    <sheet name="COMPARATIVO" sheetId="12" r:id="rId6"/>
    <sheet name="INSTITUCION" sheetId="3" r:id="rId7"/>
    <sheet name="ESPACIO" sheetId="4" r:id="rId8"/>
    <sheet name="EQUIPO Y MATERIAL" sheetId="5" r:id="rId9"/>
    <sheet name="CONVIVENCIA" sheetId="6" r:id="rId10"/>
    <sheet name="MANDOS MEDIOS" sheetId="7" r:id="rId11"/>
    <sheet name="PUESTO" sheetId="8" r:id="rId12"/>
    <sheet name="Hoja1" sheetId="10" r:id="rId13"/>
  </sheets>
  <definedNames>
    <definedName name="_xlnm._FilterDatabase" localSheetId="0" hidden="1">'BASE DE DATOS 2015'!$A$1:$BA$94</definedName>
    <definedName name="_xlnm._FilterDatabase" localSheetId="1" hidden="1">'BASE DE DATOS 2016'!$A$1:$BA$2431</definedName>
    <definedName name="_xlnm._FilterDatabase" localSheetId="2" hidden="1">'BASE DE DATOS 2017'!$A$1:$BA$249</definedName>
    <definedName name="TODAS_LAS_AREAS" localSheetId="2">'BASE DE DATOS 2017'!$B$3:$BA$11</definedName>
  </definedNames>
  <calcPr calcId="144525"/>
</workbook>
</file>

<file path=xl/calcChain.xml><?xml version="1.0" encoding="utf-8"?>
<calcChain xmlns="http://schemas.openxmlformats.org/spreadsheetml/2006/main">
  <c r="F16" i="12" l="1"/>
  <c r="E29" i="2"/>
  <c r="E30" i="2"/>
  <c r="M5" i="12" l="1"/>
  <c r="M10" i="12" l="1"/>
  <c r="M9" i="12"/>
  <c r="M8" i="12"/>
  <c r="M6" i="12"/>
  <c r="D12" i="2"/>
  <c r="L11" i="2"/>
  <c r="I11" i="2"/>
  <c r="F11" i="2"/>
  <c r="F10" i="2"/>
  <c r="K10" i="2"/>
  <c r="K9" i="2"/>
  <c r="F9" i="2"/>
  <c r="F8" i="2"/>
  <c r="F7" i="2"/>
  <c r="K6" i="2"/>
  <c r="F6" i="2"/>
  <c r="M7" i="12" l="1"/>
  <c r="D5" i="2"/>
  <c r="F36" i="12"/>
  <c r="D95" i="8"/>
  <c r="D94" i="8"/>
  <c r="D93" i="8"/>
  <c r="D92" i="8"/>
  <c r="D91" i="8"/>
  <c r="D83" i="8"/>
  <c r="D82" i="8"/>
  <c r="D81" i="8"/>
  <c r="D80" i="8"/>
  <c r="D76" i="8"/>
  <c r="D75" i="8"/>
  <c r="D67" i="8"/>
  <c r="D68" i="8"/>
  <c r="D66" i="8"/>
  <c r="D65" i="8"/>
  <c r="D61" i="8"/>
  <c r="D60" i="8"/>
  <c r="D59" i="8"/>
  <c r="D58" i="8"/>
  <c r="D51" i="8"/>
  <c r="D50" i="8"/>
  <c r="D49" i="8"/>
  <c r="F43" i="12"/>
  <c r="F42" i="12"/>
  <c r="F39" i="12"/>
  <c r="F38" i="12"/>
  <c r="E91" i="8" l="1"/>
  <c r="E95" i="8"/>
  <c r="E92" i="8"/>
  <c r="E93" i="8"/>
  <c r="E94" i="8"/>
  <c r="D96" i="8"/>
  <c r="D69" i="8"/>
  <c r="F31" i="12"/>
  <c r="F29" i="12" l="1"/>
  <c r="F5" i="12"/>
  <c r="F34" i="12" l="1"/>
  <c r="F33" i="12"/>
  <c r="F35" i="12" l="1"/>
  <c r="F26" i="12" l="1"/>
  <c r="F30" i="12"/>
  <c r="F24" i="12"/>
  <c r="F23" i="12"/>
  <c r="F22" i="12"/>
  <c r="F15" i="12"/>
  <c r="D81" i="4"/>
  <c r="D80" i="4"/>
  <c r="D79" i="4"/>
  <c r="D75" i="4"/>
  <c r="D74" i="4"/>
  <c r="D68" i="4"/>
  <c r="D67" i="4"/>
  <c r="D66" i="4"/>
  <c r="D65" i="4"/>
  <c r="D58" i="4"/>
  <c r="D57" i="4"/>
  <c r="D56" i="4"/>
  <c r="D55" i="4"/>
  <c r="D51" i="4"/>
  <c r="D50" i="4"/>
  <c r="D49" i="4"/>
  <c r="D48" i="4"/>
  <c r="D76" i="4" l="1"/>
  <c r="D82" i="4"/>
  <c r="F12" i="12"/>
  <c r="F14" i="12"/>
  <c r="F11" i="12"/>
  <c r="F10" i="12"/>
  <c r="F13" i="12"/>
  <c r="F9" i="12"/>
  <c r="F7" i="12"/>
  <c r="F6" i="12"/>
  <c r="D35" i="8"/>
  <c r="D36" i="8"/>
  <c r="D34" i="8"/>
  <c r="D33" i="8"/>
  <c r="D26" i="8"/>
  <c r="D24" i="8"/>
  <c r="D25" i="8"/>
  <c r="D23" i="8"/>
  <c r="D14" i="8"/>
  <c r="D15" i="8"/>
  <c r="D12" i="8"/>
  <c r="D13" i="8"/>
  <c r="D11" i="8"/>
  <c r="D5" i="8"/>
  <c r="D6" i="8"/>
  <c r="D7" i="8"/>
  <c r="D4" i="8"/>
  <c r="D39" i="7"/>
  <c r="D38" i="7"/>
  <c r="D37" i="7"/>
  <c r="D32" i="7"/>
  <c r="D33" i="7"/>
  <c r="D31" i="7"/>
  <c r="D30" i="7"/>
  <c r="D22" i="7"/>
  <c r="D21" i="7"/>
  <c r="D20" i="7"/>
  <c r="D19" i="7"/>
  <c r="D14" i="7"/>
  <c r="D15" i="7"/>
  <c r="D13" i="7"/>
  <c r="D12" i="7"/>
  <c r="D6" i="7"/>
  <c r="D7" i="7"/>
  <c r="D8" i="7"/>
  <c r="D5" i="7"/>
  <c r="D40" i="6"/>
  <c r="D39" i="6"/>
  <c r="D38" i="6"/>
  <c r="D37" i="6"/>
  <c r="D33" i="6"/>
  <c r="D32" i="6"/>
  <c r="D31" i="6"/>
  <c r="D30" i="6"/>
  <c r="D23" i="6"/>
  <c r="D24" i="6"/>
  <c r="D22" i="6"/>
  <c r="D21" i="6"/>
  <c r="D14" i="6"/>
  <c r="D13" i="6"/>
  <c r="D12" i="6"/>
  <c r="D11" i="6"/>
  <c r="D7" i="6"/>
  <c r="D6" i="6"/>
  <c r="D5" i="6"/>
  <c r="D4" i="6"/>
  <c r="D72" i="5"/>
  <c r="D73" i="5"/>
  <c r="D71" i="5"/>
  <c r="D70" i="5"/>
  <c r="D63" i="5"/>
  <c r="D64" i="5"/>
  <c r="D62" i="5"/>
  <c r="D61" i="5"/>
  <c r="D53" i="5"/>
  <c r="D54" i="5"/>
  <c r="D55" i="5"/>
  <c r="D52" i="5"/>
  <c r="D51" i="5"/>
  <c r="D44" i="5"/>
  <c r="D43" i="5"/>
  <c r="D42" i="5"/>
  <c r="D41" i="5"/>
  <c r="D35" i="5"/>
  <c r="D34" i="5"/>
  <c r="D33" i="5"/>
  <c r="D32" i="5"/>
  <c r="D26" i="5"/>
  <c r="D25" i="5"/>
  <c r="D24" i="5"/>
  <c r="D23" i="5"/>
  <c r="D22" i="5"/>
  <c r="D16" i="5"/>
  <c r="D15" i="5"/>
  <c r="D14" i="5"/>
  <c r="D13" i="5"/>
  <c r="D7" i="5"/>
  <c r="D6" i="5"/>
  <c r="D5" i="5"/>
  <c r="D4" i="5"/>
  <c r="D41" i="4"/>
  <c r="D40" i="4"/>
  <c r="D39" i="4"/>
  <c r="D38" i="4"/>
  <c r="D33" i="4"/>
  <c r="D34" i="4"/>
  <c r="D32" i="4"/>
  <c r="D31" i="4"/>
  <c r="D24" i="4"/>
  <c r="D23" i="4"/>
  <c r="D22" i="4"/>
  <c r="D21" i="4"/>
  <c r="D15" i="4"/>
  <c r="D14" i="4"/>
  <c r="D13" i="4"/>
  <c r="D12" i="4"/>
  <c r="D6" i="4"/>
  <c r="D5" i="4"/>
  <c r="D28" i="3"/>
  <c r="D26" i="3"/>
  <c r="D27" i="3"/>
  <c r="D19" i="3"/>
  <c r="D18" i="3"/>
  <c r="D9" i="3"/>
  <c r="D8" i="3"/>
  <c r="D7" i="3"/>
  <c r="D6" i="3"/>
  <c r="E83" i="4" l="1"/>
  <c r="D8" i="6"/>
  <c r="D15" i="6"/>
  <c r="G31" i="6"/>
  <c r="D34" i="6"/>
  <c r="G38" i="6"/>
  <c r="D8" i="8"/>
  <c r="E26" i="3"/>
  <c r="E27" i="3"/>
  <c r="E28" i="3"/>
  <c r="H35" i="6" l="1"/>
  <c r="F41" i="12"/>
  <c r="F40" i="12"/>
  <c r="F27" i="12"/>
  <c r="F25" i="12" l="1"/>
  <c r="F32" i="12"/>
  <c r="N9" i="12" s="1"/>
  <c r="L9" i="12" l="1"/>
  <c r="F8" i="12"/>
  <c r="N6" i="12" s="1"/>
  <c r="F28" i="12" l="1"/>
  <c r="N8" i="12" s="1"/>
  <c r="L6" i="12"/>
  <c r="D50" i="7"/>
  <c r="D49" i="7"/>
  <c r="D48" i="7"/>
  <c r="D47" i="7"/>
  <c r="F4" i="12" l="1"/>
  <c r="N5" i="12" s="1"/>
  <c r="D56" i="5"/>
  <c r="K37" i="2"/>
  <c r="D52" i="8" l="1"/>
  <c r="K29" i="2" s="1"/>
  <c r="E59" i="8"/>
  <c r="E36" i="8"/>
  <c r="D74" i="5"/>
  <c r="E68" i="4"/>
  <c r="E66" i="4"/>
  <c r="E35" i="8"/>
  <c r="E61" i="8"/>
  <c r="D37" i="8"/>
  <c r="K28" i="2" s="1"/>
  <c r="E65" i="4"/>
  <c r="E67" i="4"/>
  <c r="D27" i="8"/>
  <c r="K27" i="2" s="1"/>
  <c r="E6" i="8"/>
  <c r="E7" i="8"/>
  <c r="D16" i="8"/>
  <c r="D77" i="8"/>
  <c r="E60" i="8"/>
  <c r="E5" i="8"/>
  <c r="D62" i="8"/>
  <c r="E34" i="8"/>
  <c r="E76" i="8"/>
  <c r="D84" i="8"/>
  <c r="D71" i="7"/>
  <c r="E81" i="8"/>
  <c r="E82" i="8"/>
  <c r="E83" i="8"/>
  <c r="E80" i="8"/>
  <c r="E75" i="8"/>
  <c r="E13" i="8"/>
  <c r="E50" i="8"/>
  <c r="E51" i="8"/>
  <c r="E49" i="8"/>
  <c r="E33" i="8"/>
  <c r="E66" i="8"/>
  <c r="E67" i="8"/>
  <c r="E68" i="8"/>
  <c r="E24" i="8"/>
  <c r="E25" i="8"/>
  <c r="E26" i="8"/>
  <c r="E23" i="8"/>
  <c r="E65" i="8"/>
  <c r="E58" i="8"/>
  <c r="E12" i="8"/>
  <c r="E14" i="8"/>
  <c r="E15" i="8"/>
  <c r="E11" i="8"/>
  <c r="E4" i="8"/>
  <c r="E85" i="8" l="1"/>
  <c r="K30" i="2" s="1"/>
  <c r="E17" i="8"/>
  <c r="K25" i="2" s="1"/>
  <c r="K24" i="2" s="1"/>
  <c r="E70" i="8"/>
  <c r="K26" i="2" s="1"/>
  <c r="D65" i="7"/>
  <c r="D66" i="7"/>
  <c r="D67" i="7"/>
  <c r="D64" i="7"/>
  <c r="D58" i="7"/>
  <c r="D59" i="7"/>
  <c r="D60" i="7"/>
  <c r="D57" i="7"/>
  <c r="D51" i="7"/>
  <c r="K21" i="2" s="1"/>
  <c r="E31" i="7"/>
  <c r="E33" i="7"/>
  <c r="E20" i="7"/>
  <c r="E22" i="7"/>
  <c r="E13" i="7"/>
  <c r="E15" i="7"/>
  <c r="E73" i="5"/>
  <c r="E72" i="5"/>
  <c r="E42" i="2"/>
  <c r="E44" i="5"/>
  <c r="E42" i="5"/>
  <c r="E35" i="5"/>
  <c r="E33" i="5"/>
  <c r="E12" i="4"/>
  <c r="E5" i="4"/>
  <c r="E6" i="4"/>
  <c r="E7" i="4"/>
  <c r="E22" i="2" s="1"/>
  <c r="F8" i="3"/>
  <c r="F7" i="3"/>
  <c r="F6" i="3"/>
  <c r="D61" i="7" l="1"/>
  <c r="D17" i="5"/>
  <c r="D27" i="5"/>
  <c r="D42" i="4"/>
  <c r="D29" i="3"/>
  <c r="E18" i="2" s="1"/>
  <c r="E12" i="6"/>
  <c r="D9" i="7"/>
  <c r="E25" i="4"/>
  <c r="E24" i="2" s="1"/>
  <c r="E31" i="4"/>
  <c r="E38" i="4"/>
  <c r="D52" i="4"/>
  <c r="E58" i="4"/>
  <c r="E66" i="7"/>
  <c r="D68" i="7"/>
  <c r="E40" i="6"/>
  <c r="E4" i="5"/>
  <c r="E14" i="6"/>
  <c r="D25" i="6"/>
  <c r="K16" i="2" s="1"/>
  <c r="D41" i="6"/>
  <c r="E42" i="6" s="1"/>
  <c r="K17" i="2" s="1"/>
  <c r="E60" i="7"/>
  <c r="E33" i="4"/>
  <c r="E40" i="4"/>
  <c r="E64" i="5"/>
  <c r="D65" i="5"/>
  <c r="E41" i="2" s="1"/>
  <c r="E40" i="2" s="1"/>
  <c r="E63" i="5"/>
  <c r="E34" i="4"/>
  <c r="E32" i="4"/>
  <c r="E41" i="4"/>
  <c r="E39" i="4"/>
  <c r="E39" i="6"/>
  <c r="D59" i="4"/>
  <c r="E57" i="4"/>
  <c r="E59" i="7"/>
  <c r="E28" i="2"/>
  <c r="D34" i="7"/>
  <c r="E67" i="7"/>
  <c r="E19" i="3"/>
  <c r="D8" i="5"/>
  <c r="E34" i="5"/>
  <c r="E43" i="5"/>
  <c r="E13" i="6"/>
  <c r="E14" i="7"/>
  <c r="E21" i="7"/>
  <c r="E32" i="7"/>
  <c r="D40" i="7"/>
  <c r="K23" i="2"/>
  <c r="E16" i="4"/>
  <c r="E23" i="2" s="1"/>
  <c r="C19" i="2"/>
  <c r="E22" i="4"/>
  <c r="D35" i="4"/>
  <c r="E56" i="4"/>
  <c r="D69" i="4"/>
  <c r="E27" i="2" s="1"/>
  <c r="E13" i="5"/>
  <c r="D36" i="5"/>
  <c r="E37" i="2" s="1"/>
  <c r="D45" i="5"/>
  <c r="E38" i="2" s="1"/>
  <c r="E36" i="2" s="1"/>
  <c r="E39" i="2"/>
  <c r="E62" i="5"/>
  <c r="E71" i="5"/>
  <c r="E38" i="6"/>
  <c r="D16" i="7"/>
  <c r="D23" i="7"/>
  <c r="E58" i="7"/>
  <c r="E65" i="7"/>
  <c r="E18" i="3"/>
  <c r="D20" i="3"/>
  <c r="E17" i="2" s="1"/>
  <c r="E23" i="5"/>
  <c r="E64" i="7"/>
  <c r="E57" i="7"/>
  <c r="E48" i="7"/>
  <c r="E49" i="7"/>
  <c r="E50" i="7"/>
  <c r="E47" i="7"/>
  <c r="E38" i="7"/>
  <c r="E39" i="7"/>
  <c r="E30" i="7"/>
  <c r="E37" i="7"/>
  <c r="E19" i="7"/>
  <c r="E12" i="7"/>
  <c r="E7" i="5"/>
  <c r="E6" i="5"/>
  <c r="E5" i="5"/>
  <c r="E16" i="5"/>
  <c r="E15" i="5"/>
  <c r="E14" i="5"/>
  <c r="E52" i="5"/>
  <c r="E53" i="5"/>
  <c r="E54" i="5"/>
  <c r="E55" i="5"/>
  <c r="E6" i="7"/>
  <c r="E7" i="7"/>
  <c r="E8" i="7"/>
  <c r="E5" i="7"/>
  <c r="E37" i="6"/>
  <c r="E31" i="6"/>
  <c r="E32" i="6"/>
  <c r="E33" i="6"/>
  <c r="E30" i="6"/>
  <c r="E22" i="6"/>
  <c r="E23" i="6"/>
  <c r="E24" i="6"/>
  <c r="E21" i="6"/>
  <c r="E11" i="6"/>
  <c r="E5" i="6"/>
  <c r="E6" i="6"/>
  <c r="E7" i="6"/>
  <c r="E4" i="6"/>
  <c r="E70" i="5"/>
  <c r="E61" i="5"/>
  <c r="E51" i="5"/>
  <c r="E41" i="5"/>
  <c r="E32" i="5"/>
  <c r="E24" i="5"/>
  <c r="E25" i="5"/>
  <c r="E26" i="5"/>
  <c r="E22" i="5"/>
  <c r="E80" i="4"/>
  <c r="E81" i="4"/>
  <c r="E79" i="4"/>
  <c r="E75" i="4"/>
  <c r="E74" i="4"/>
  <c r="E55" i="4"/>
  <c r="E49" i="4"/>
  <c r="E50" i="4"/>
  <c r="E51" i="4"/>
  <c r="E48" i="4"/>
  <c r="E15" i="4"/>
  <c r="E14" i="4"/>
  <c r="E13" i="4"/>
  <c r="E21" i="4"/>
  <c r="E24" i="4"/>
  <c r="E23" i="4"/>
  <c r="E6" i="3"/>
  <c r="E10" i="3" s="1"/>
  <c r="F10" i="3" l="1"/>
  <c r="E11" i="3" s="1"/>
  <c r="E16" i="2" s="1"/>
  <c r="E15" i="2" s="1"/>
  <c r="E72" i="7"/>
  <c r="K22" i="2" s="1"/>
  <c r="E16" i="6"/>
  <c r="K15" i="2" s="1"/>
  <c r="K14" i="2" s="1"/>
  <c r="E43" i="4"/>
  <c r="E25" i="2" s="1"/>
  <c r="E21" i="2" s="1"/>
  <c r="E60" i="4"/>
  <c r="E26" i="2" s="1"/>
  <c r="E41" i="7"/>
  <c r="K20" i="2" s="1"/>
  <c r="E24" i="7"/>
  <c r="K19" i="2" s="1"/>
  <c r="E35" i="2"/>
  <c r="E20" i="2" l="1"/>
  <c r="K18" i="2"/>
  <c r="K36" i="2" s="1"/>
  <c r="E12" i="3"/>
  <c r="E14" i="2"/>
  <c r="K35" i="2" l="1"/>
  <c r="L8" i="12"/>
  <c r="L5" i="12"/>
  <c r="F37" i="12"/>
  <c r="N10" i="12" s="1"/>
  <c r="F21" i="12"/>
  <c r="L10" i="12"/>
  <c r="L7" i="12"/>
  <c r="N7" i="12" l="1"/>
  <c r="F44" i="12" l="1"/>
</calcChain>
</file>

<file path=xl/connections.xml><?xml version="1.0" encoding="utf-8"?>
<connections xmlns="http://schemas.openxmlformats.org/spreadsheetml/2006/main">
  <connection id="1" name="TODAS LAS AREAS" type="6" refreshedVersion="4" background="1" saveData="1">
    <textPr codePage="850" sourceFile="C:\Users\lupita narváez\Documents\AMBIENTE TRABAJO UAN\2017\TODAS LAS AREAS.txt" tab="0" comma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<sst xmlns="http://schemas.openxmlformats.org/spreadsheetml/2006/main" count="682" uniqueCount="264">
  <si>
    <t>S.PROP</t>
  </si>
  <si>
    <t>O.PROP</t>
  </si>
  <si>
    <t>CLIMA</t>
  </si>
  <si>
    <t>DATOS PERSONALES</t>
  </si>
  <si>
    <t>EDAD PROMEDIO (AÑOS):</t>
  </si>
  <si>
    <t xml:space="preserve">SEXO: </t>
  </si>
  <si>
    <t>FEMENINO:</t>
  </si>
  <si>
    <t>MASCULINO:</t>
  </si>
  <si>
    <t>ANTIGUEDAD PROMEDIO EN LA UAN (AÑOS):</t>
  </si>
  <si>
    <t xml:space="preserve">ANTIGÜEDAD PROMEDIO EN EL PUESTO: </t>
  </si>
  <si>
    <t xml:space="preserve">TIPO DE CONTRATACION: </t>
  </si>
  <si>
    <t>BASE:</t>
  </si>
  <si>
    <t>CONTRATO:</t>
  </si>
  <si>
    <t>SUPLENCIA:</t>
  </si>
  <si>
    <t>ESCOLARIDAD PROMEDIO:</t>
  </si>
  <si>
    <t>VARIABLE</t>
  </si>
  <si>
    <t>CALIFICACION</t>
  </si>
  <si>
    <t xml:space="preserve">INSTITUCION </t>
  </si>
  <si>
    <t>IGUALDAD</t>
  </si>
  <si>
    <t>EQUIDAD DE GENERO</t>
  </si>
  <si>
    <t>ILUMINACION</t>
  </si>
  <si>
    <t>NIVELES DE RUIDO</t>
  </si>
  <si>
    <t>ERGONOMIA</t>
  </si>
  <si>
    <t>HIGIENE</t>
  </si>
  <si>
    <t>MANTTO A LA INFRAESTRUCTURA</t>
  </si>
  <si>
    <t>COMITÉ DE SEGURIDAD E HIGIENE</t>
  </si>
  <si>
    <t>EQUIPO Y MATERIAL</t>
  </si>
  <si>
    <t>PERSONAL DOCENTE</t>
  </si>
  <si>
    <t>DISPONIBILIDAD DE INFORMACION</t>
  </si>
  <si>
    <t>EQUIPO</t>
  </si>
  <si>
    <t>HERRAMIENTAS</t>
  </si>
  <si>
    <t>PERSONAL ADMINISTRATIVO</t>
  </si>
  <si>
    <t>MATERIAL</t>
  </si>
  <si>
    <t>EQUIPO Y HERRAMIENTAS</t>
  </si>
  <si>
    <t>MANTTO. DE EQUIPO DE COMPUTO</t>
  </si>
  <si>
    <t>PERSONAL MANUAL</t>
  </si>
  <si>
    <t>CONVIVENCIA CON COMPAÑEROS</t>
  </si>
  <si>
    <t>TRABAJO EN EQUIPO</t>
  </si>
  <si>
    <t>COMUNICACIÓN ASERTIVA</t>
  </si>
  <si>
    <t>RESOLUCION DE CONFLICTOS</t>
  </si>
  <si>
    <t>MANDOS MEDIOS Y SUPERIORES</t>
  </si>
  <si>
    <t>COMUNICACIÓN</t>
  </si>
  <si>
    <t>ADMON DE CARGA DE TRABAJO</t>
  </si>
  <si>
    <t>EVALUACION</t>
  </si>
  <si>
    <t>APERTURA A PROPUESTAS DE MEJORA</t>
  </si>
  <si>
    <t>PUESTO DE TRABAJO</t>
  </si>
  <si>
    <t>AGRADO POR EL PUESTO</t>
  </si>
  <si>
    <t>PUESTO Y PREPARACION ACADEMICA</t>
  </si>
  <si>
    <t>CONOCIMIENTO DE PUESTO</t>
  </si>
  <si>
    <t>OPORTUNIDAD DE CRECIMIENTO</t>
  </si>
  <si>
    <t>CARGA DE TRABAJO</t>
  </si>
  <si>
    <t>CAPACITACION</t>
  </si>
  <si>
    <t>CALIFICACION GENERAL:</t>
  </si>
  <si>
    <t>CULTURA ORGANIZACIONAL</t>
  </si>
  <si>
    <t>PONDERACION</t>
  </si>
  <si>
    <t>FREC.</t>
  </si>
  <si>
    <t>CONOCIMIENTO</t>
  </si>
  <si>
    <t>APLICACIÓN</t>
  </si>
  <si>
    <t>CONOZCO LOS TERMINOS Y CREO QUE SI SE APLICAN</t>
  </si>
  <si>
    <t>CONOZCO LOS TERMINOS Y SE APLICAN PARCIALMENTE</t>
  </si>
  <si>
    <t>CONOZCO LOS TERMINOS Y NO SE APLICAN</t>
  </si>
  <si>
    <t>NO CONOZCO LOS TERMINOS</t>
  </si>
  <si>
    <t>PROMEDIO</t>
  </si>
  <si>
    <t>DIFERENCIAL</t>
  </si>
  <si>
    <t>SI</t>
  </si>
  <si>
    <t>NO</t>
  </si>
  <si>
    <t>CONSIDERAS QUE EN LA UAN EXISTE IGUALDAD ENTRE HOMBRES Y MUJERES PARA OCUPAR PUESTOS DIRECTIVOS?</t>
  </si>
  <si>
    <t>FREC. RELATIVA</t>
  </si>
  <si>
    <t>FAVORITISMO MASCULINO</t>
  </si>
  <si>
    <t>EXISTE EQUIDAD DE GENERO</t>
  </si>
  <si>
    <t>FAVORITISMO FEMENINO</t>
  </si>
  <si>
    <t>EQUIDAD</t>
  </si>
  <si>
    <t>CONFORTABLE</t>
  </si>
  <si>
    <t>FRIO</t>
  </si>
  <si>
    <t>CALIDO</t>
  </si>
  <si>
    <t>MUY VARIABLE</t>
  </si>
  <si>
    <t>SIEMPRE</t>
  </si>
  <si>
    <t>ALGUNAS VECES</t>
  </si>
  <si>
    <t>POCAS VECES</t>
  </si>
  <si>
    <t>NUNCA</t>
  </si>
  <si>
    <t>¿EXISTE SUFICIENTE ESPACIO PARA REALIZAR TUS FUNCIONES?</t>
  </si>
  <si>
    <t>EL LUGAR DONDE TE DESEMPEÑAS SE ENCUENTRA EN CONDICIONES DE LIMPIEZA E HIGIENE?</t>
  </si>
  <si>
    <t>LOS BAÑOS EN TU ÁREA DE TRABAJO SE ENCUENTRAN LIMPIOS?</t>
  </si>
  <si>
    <t>COMISION DE SEGURIDAD E HIGIENE</t>
  </si>
  <si>
    <t>¿CONOCES QUIENES INTEGRAN LA COMISION DE SEGURIDAD E HIGIENE DE TU ÁREA?</t>
  </si>
  <si>
    <t>SI, Y ME QUEDA CLARA LA INFORMACION</t>
  </si>
  <si>
    <t>SI, PERO ME QUEDAN ALGUNAS DUDAS</t>
  </si>
  <si>
    <t>NO NOS DAN INFORMACION</t>
  </si>
  <si>
    <t>CUANDO SE SOLICITA EL MANTENIMIENTO EN LA INFRAESTRUCTURA FISICA (ELECTRICIDAD, BAÑOS, PLOMERIA, PUERTAS, ETC.) DE TU ÁREA SE RESULVE DE MANERA ADECUADA?</t>
  </si>
  <si>
    <t>MANTENIMIENTO A LA INFRAESTRUCTURA</t>
  </si>
  <si>
    <t>DISPOSICION DE INFORMACION PARA EL DOCENTE</t>
  </si>
  <si>
    <t>EQUIPO AUDIOVISUAL, LABORATORIOS Y/O TALLERES</t>
  </si>
  <si>
    <t>CONDICIONES DEL PINTARRON</t>
  </si>
  <si>
    <t>EXCELENTES</t>
  </si>
  <si>
    <t>BUENAS</t>
  </si>
  <si>
    <t>REGULARES</t>
  </si>
  <si>
    <t>MALAS</t>
  </si>
  <si>
    <t>PESIMAS</t>
  </si>
  <si>
    <t>MATERIAL PARA EL PERSONAL ADMINISTRATIVO</t>
  </si>
  <si>
    <t>EQUIPO Y HERRAMIENTAS ADMINISTRATIVO</t>
  </si>
  <si>
    <t>MANTENIEMINTO AL EQUIPO DE COMPUTO</t>
  </si>
  <si>
    <t>NO APLICA</t>
  </si>
  <si>
    <t>MATERIAL PARA EL PERSONAL PERSONAL MANUAL</t>
  </si>
  <si>
    <t>EQUIPO Y HERRAMIENTAS PARA PERSONAL MANUAL</t>
  </si>
  <si>
    <t>CONSIDERAS QUE EN TU ÁREA LABORAL SE FOMENTA EL TRABAJO EN EQUIPO?</t>
  </si>
  <si>
    <t>CONSIDERAS QUE AL INTERIOR DE TU ÁREA SE PRESENTAN SITUACIONES DE CONFLICTO ENTRE LOS COLABORADORES QUE PUEDEN AFECTAR EL AMBIENTE LABORAL?</t>
  </si>
  <si>
    <t>DUANTE EL DESARROLLO DE TUS ACTIVIDADES LABORALES, ¿PUEDES EXPRESAR TU PUNTO DE VISTA AUN CUANDO SEA DIFERENTE AL DE LOS DEMAS?</t>
  </si>
  <si>
    <t>CONSIDERAS QUE AL DESEMPEÑAR TU PUESTO DE TRABAJO FUNCIONAN LAS LINEAS DE AUTORIDAD?</t>
  </si>
  <si>
    <t>¿LAS INSTRUCCIONES DE TRABAJO LAS RECIBES EN TIEMPO Y FORMA PARA DESARROLLAR ADECUADAMENTE TUS FUNCIONES?</t>
  </si>
  <si>
    <t>EN CASO DE SURGIR DUDAS SOBRE LA FORMA DE DESARROLLAR TU TRABAJO ¿SON ATENDIDAS EN TIEMPO Y FORMA?</t>
  </si>
  <si>
    <t>ADMINISTRACION DE CARGA DE TRABAJO</t>
  </si>
  <si>
    <t>CONSIDERAS QUE EL RESPONSABLE DEL ÁREA DISTRIBUYE ENTRE TODOS LOS COLABORADORES LAS ACTIVIDADES LABORALES DE MANERA EQUILIBRADA?</t>
  </si>
  <si>
    <t>DESDE TU PUNTO DE VISTA, ¿EL NUMERO DE COLABORADORES EN TU ÁREA ES ADECUADO A LA CARGA DE TRABAJO?</t>
  </si>
  <si>
    <t>NO, FALTA PERSONAL</t>
  </si>
  <si>
    <t>SI, ES ADECUADA</t>
  </si>
  <si>
    <t>NO, EXISTE MAS PERSONAL DEL NECESARIO</t>
  </si>
  <si>
    <t>LA PERSONA QUE EVALUA TU DESEMPEÑO EN LAS ACTIVIDADES QUE TE HAN SIDO ASIGNADAS ¿LO HACE EN BASE A RESULTADOS?</t>
  </si>
  <si>
    <t>EN TU ÁREA DE TRABAJO ¿SE TE BRINDA LA OPORTUNIDAD DE HACER PROPUESTAS DE MEJORA?</t>
  </si>
  <si>
    <t>¿SON CONSIDERADAS TUS PROPUESTAS DE MEJORA?</t>
  </si>
  <si>
    <t>COMO COLABORADOR DE LA UAN ¿REALIZAS CON AGRADO LAS ACTIVIDADES QUE TE HAN SIDO ASIGNADAS?</t>
  </si>
  <si>
    <t>PROBLEMAS CON COMPAÑEROS</t>
  </si>
  <si>
    <t>PROBLEMAS CON JEFES</t>
  </si>
  <si>
    <t>NO ME GUSTA MI ACTIVIDAD ACTUAL</t>
  </si>
  <si>
    <t>NO ME CAMBIARIA</t>
  </si>
  <si>
    <t>SI TUVIERAS LA POSIBILIDAD DE TRABAJAR EN OTRA ÁREA DE LA UAN, CON EL MISMO SALARIO, JORNADA LABORAL Y PRESTACIONES. ¿CUAL SERIA LA PRINCIPAL RAZON DEL CAMBIO?</t>
  </si>
  <si>
    <t>PREPARACION ACADEMICA</t>
  </si>
  <si>
    <t>¿TU PUESTO DE TRABAJO TIENE RELACION CON TU PREPARACION ACADEMICA?</t>
  </si>
  <si>
    <t>¿ESTAS CAPACITADO PARA REALIZAR TUS FUNCIONES LABORALES?</t>
  </si>
  <si>
    <t>CONOCIMIENTO DEL PUESTO</t>
  </si>
  <si>
    <t>CONOCES LAS FUNCIONES, RESPONSABILIDADES Y LINEAS DE AUTORIDAD DEFINIDAS EN TU PUESTO DE TRABAJO?</t>
  </si>
  <si>
    <t>TODAS</t>
  </si>
  <si>
    <t>SOLO LAS PRINCIPALES</t>
  </si>
  <si>
    <t>MUY POCAS</t>
  </si>
  <si>
    <t>LAS DESCONOZCO</t>
  </si>
  <si>
    <t>¿EL DESEMPEÑO DE TU TRABAJO TE PERMITE ADQUIRIR NUEVAS HABILIDADES PARA TU CRECIMIENTO LABORAL?</t>
  </si>
  <si>
    <t>¿LA CARGA DE TRABAJO ASIGNADA POR EL RESPONSABLE DEL ÁREA CORRESPONDE A TU JORNADA LABORAL?</t>
  </si>
  <si>
    <t>NO, NORMALMENTE EL TIEMPO ME ES INSUFICIENTE</t>
  </si>
  <si>
    <t>NO, NORMALMENTE TENGO MUCHO TIEMPO LIBRE</t>
  </si>
  <si>
    <t>POR PARTE DE LA UAN, ¿HAS RECIBIDO CAPACITACION EN EL ULTIMO AÑO?</t>
  </si>
  <si>
    <t>CONSIDERAS QUE EL CONTENIDO DE LOS CURSOS DE CAPACITACION HA SIDO ADECUADO A TUS NECESIDADES:</t>
  </si>
  <si>
    <t>LABORALES</t>
  </si>
  <si>
    <t>PERSONALES</t>
  </si>
  <si>
    <t>AMBAS</t>
  </si>
  <si>
    <t>NINGUNA</t>
  </si>
  <si>
    <t>APERTURA A PROPUESTAS DE MEJORA (MANDOS MEDIOS)</t>
  </si>
  <si>
    <t>¿EL RESPONSABLE DE ÁREA TE PERMITE ASISTIR A LOS CURSOS DE CAPACITACION QUE SE TE CONVOCAN?</t>
  </si>
  <si>
    <t>TIPO DE FUNCIONES:</t>
  </si>
  <si>
    <t>MANUALES:</t>
  </si>
  <si>
    <t>ADMINISTRATIVAS:</t>
  </si>
  <si>
    <t>DOCENTES:</t>
  </si>
  <si>
    <t>DIRECTIVAS:</t>
  </si>
  <si>
    <t>ESCOLARIDAD</t>
  </si>
  <si>
    <t>NINGUNO</t>
  </si>
  <si>
    <t>PRIMARIA</t>
  </si>
  <si>
    <t>SECUNDARIA</t>
  </si>
  <si>
    <t>BACHILLERATO</t>
  </si>
  <si>
    <t>LICENCIATURA</t>
  </si>
  <si>
    <t>MAESTRIA</t>
  </si>
  <si>
    <t>DOCTORADO</t>
  </si>
  <si>
    <t>PREVALALECIENDO:</t>
  </si>
  <si>
    <t>ESPACIO FISICO Y SEGURIDAD</t>
  </si>
  <si>
    <t>NO. DE ENCUESTAS APLICADAS:</t>
  </si>
  <si>
    <t>¿EN TU ÁREA DE TRABAJO SE ATIENDEN ADECUADAMENTE LOS CONFLICTOS QUE SE PRESENTAN?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</si>
  <si>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</si>
  <si>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</si>
  <si>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</si>
  <si>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</si>
  <si>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</si>
  <si>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</si>
  <si>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</si>
  <si>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</si>
  <si>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</si>
  <si>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ASPECTOS DE INFRAESTRUCTURA O UBICACIÓN</t>
  </si>
  <si>
    <t>PROMEDIO GENERAL</t>
  </si>
  <si>
    <t>PROMEDIO CORRESPONDIENTE AL AREA</t>
  </si>
  <si>
    <t>RUBROS SIN RESPONSABILIDAD EN EL AREA</t>
  </si>
  <si>
    <t>NOMENCLATURA</t>
  </si>
  <si>
    <t>¿LA VISION, MISION Y POLITICA DE CALIDAD DE NUESTRA INSTITUCION SE APLICAN ADECUADAMENTE EN TU ÁREA LABORAL?</t>
  </si>
  <si>
    <t>¿CONSIDERAS QUE EN LA UAN TODOS TENEMOS LAS MISMAS OPORTUNIDADES DE CRECIMIENTO LABORAL?</t>
  </si>
  <si>
    <t>¿EN TU ÁREA DE TRABAJO EXISTE LA ILUMINACION ADECUADA PARA LA REALIZACION DE TUS FUNCIONES?</t>
  </si>
  <si>
    <t>EL CLIMA DE TU ÁREA DE TRABAJO REGULARMENTE ES:</t>
  </si>
  <si>
    <t>¿EL NIVEL DE RUIDO TE PERMITE CONCENTRARTE EN TU TRABAJO?</t>
  </si>
  <si>
    <t>¿EL MOBILIARIO CON EL QUE CUENTAS ES COMODO PARA LAS FUNCIONES QUE REALIZAS?</t>
  </si>
  <si>
    <t>¿RECIBES INFORMACION POR PARTE DE LA COMISION DE SEGURIDAD E HIGIENE?</t>
  </si>
  <si>
    <t>PARA EL DESARROLLO DE TUS FUNCIONES ¿TE SIENTES INTEGRADO A TU EQUIPO DE TRABAJO?</t>
  </si>
  <si>
    <t>FREC. 
RELATIVA</t>
  </si>
  <si>
    <t>EDAD</t>
  </si>
  <si>
    <t>SEXO</t>
  </si>
  <si>
    <t>ATG. UAN</t>
  </si>
  <si>
    <t>ATG. PUESTO</t>
  </si>
  <si>
    <t>FUNC</t>
  </si>
  <si>
    <t>CONTR</t>
  </si>
  <si>
    <t>ESCOL</t>
  </si>
  <si>
    <t>MISIO</t>
  </si>
  <si>
    <t>IGUAL</t>
  </si>
  <si>
    <t>EQUID</t>
  </si>
  <si>
    <t>ILUM</t>
  </si>
  <si>
    <t>RUIDO</t>
  </si>
  <si>
    <t>MOBIL</t>
  </si>
  <si>
    <t>ESPAC</t>
  </si>
  <si>
    <t>HIGIE</t>
  </si>
  <si>
    <t>BAÑO</t>
  </si>
  <si>
    <t>C.S.H</t>
  </si>
  <si>
    <t>CCSH</t>
  </si>
  <si>
    <t>MANTO</t>
  </si>
  <si>
    <t>INF DOC</t>
  </si>
  <si>
    <t>EQ. DOC</t>
  </si>
  <si>
    <t>PINT</t>
  </si>
  <si>
    <t>MAT.</t>
  </si>
  <si>
    <t>EQ.AD</t>
  </si>
  <si>
    <t>MNT COM</t>
  </si>
  <si>
    <t>MAT.MA</t>
  </si>
  <si>
    <t>HER MAN</t>
  </si>
  <si>
    <t>T.EQU</t>
  </si>
  <si>
    <t>INTEG</t>
  </si>
  <si>
    <t>OPINI</t>
  </si>
  <si>
    <t>CONFL</t>
  </si>
  <si>
    <t>R.CONF</t>
  </si>
  <si>
    <t>L.AUT</t>
  </si>
  <si>
    <t>DISTR</t>
  </si>
  <si>
    <t>INSTR</t>
  </si>
  <si>
    <t>DUDAS</t>
  </si>
  <si>
    <t>EVALU</t>
  </si>
  <si>
    <t>NOPER</t>
  </si>
  <si>
    <t>AGRA</t>
  </si>
  <si>
    <t>ACADE</t>
  </si>
  <si>
    <t>CAMBIO</t>
  </si>
  <si>
    <t>P.PUE</t>
  </si>
  <si>
    <t>HABIL</t>
  </si>
  <si>
    <t>CARGA</t>
  </si>
  <si>
    <t>CAPAC</t>
  </si>
  <si>
    <t>CURSO</t>
  </si>
  <si>
    <t>C.ADEC</t>
  </si>
  <si>
    <t>PERMI</t>
  </si>
  <si>
    <t>ADSC</t>
  </si>
  <si>
    <t>MNTO</t>
  </si>
  <si>
    <t>CPC</t>
  </si>
  <si>
    <t>DUD</t>
  </si>
  <si>
    <t>CD0</t>
  </si>
  <si>
    <t>ESPC</t>
  </si>
  <si>
    <t>EQ.D</t>
  </si>
  <si>
    <t>CLIM</t>
  </si>
  <si>
    <t>AN. UAN</t>
  </si>
  <si>
    <t>ANT. PUESTO</t>
  </si>
  <si>
    <t>MAT.AD</t>
  </si>
  <si>
    <t>COMPARATIVO</t>
  </si>
  <si>
    <t>INSTITUCION</t>
  </si>
  <si>
    <t>ESPACIO FISICO</t>
  </si>
  <si>
    <t>DOCENTE</t>
  </si>
  <si>
    <t xml:space="preserve">EQUIPO </t>
  </si>
  <si>
    <t>ADMINISTRATIVO</t>
  </si>
  <si>
    <t>MANTTO A EQUIPO DE COMPUTO</t>
  </si>
  <si>
    <t>MANUAL</t>
  </si>
  <si>
    <t>CALIFICACION GENERAL</t>
  </si>
  <si>
    <t xml:space="preserve">   </t>
  </si>
  <si>
    <t xml:space="preserve">     </t>
  </si>
  <si>
    <t>IGUALDAD EN OPORTUNIDADES</t>
  </si>
  <si>
    <t>NO SE ME HA CONVOCADO</t>
  </si>
  <si>
    <t>RUBRO</t>
  </si>
  <si>
    <t xml:space="preserve"> TABLA DE INDICADORES RESULTANTES DE LA ENCUESTA DE AMBIENTE DE TRABAJO 2017</t>
  </si>
  <si>
    <t>RESULTADOS 
GRALES. UAN</t>
  </si>
  <si>
    <t>CALIFICACION ÁREA:</t>
  </si>
  <si>
    <t>NA</t>
  </si>
  <si>
    <t>DIFERENCIA ENTRE
 PERIODOS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</si>
</sst>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8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applyAlignment="1"/>
    <xf numFmtId="0" fontId="3" fillId="0" borderId="0" xfId="0" applyFont="1" applyBorder="1" applyAlignment="1"/>
    <xf numFmtId="0" fontId="3" fillId="6" borderId="8" xfId="0" applyFont="1" applyFill="1" applyBorder="1" applyAlignment="1"/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shrinkToFit="1"/>
    </xf>
    <xf numFmtId="0" fontId="3" fillId="5" borderId="7" xfId="0" applyFont="1" applyFill="1" applyBorder="1"/>
    <xf numFmtId="10" fontId="0" fillId="5" borderId="7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/>
    <xf numFmtId="0" fontId="9" fillId="6" borderId="8" xfId="0" applyFont="1" applyFill="1" applyBorder="1" applyAlignment="1"/>
    <xf numFmtId="0" fontId="0" fillId="6" borderId="7" xfId="0" applyFill="1" applyBorder="1"/>
    <xf numFmtId="0" fontId="3" fillId="5" borderId="7" xfId="0" applyFont="1" applyFill="1" applyBorder="1" applyAlignment="1">
      <alignment horizontal="center" shrinkToFit="1"/>
    </xf>
    <xf numFmtId="10" fontId="0" fillId="0" borderId="7" xfId="1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shrinkToFit="1"/>
    </xf>
    <xf numFmtId="10" fontId="0" fillId="0" borderId="7" xfId="0" applyNumberFormat="1" applyFill="1" applyBorder="1"/>
    <xf numFmtId="0" fontId="3" fillId="0" borderId="7" xfId="0" applyFont="1" applyFill="1" applyBorder="1" applyAlignment="1">
      <alignment shrinkToFit="1"/>
    </xf>
    <xf numFmtId="0" fontId="3" fillId="0" borderId="7" xfId="0" applyFont="1" applyFill="1" applyBorder="1"/>
    <xf numFmtId="9" fontId="0" fillId="0" borderId="7" xfId="1" applyFont="1" applyFill="1" applyBorder="1" applyAlignment="1">
      <alignment vertical="center"/>
    </xf>
    <xf numFmtId="10" fontId="0" fillId="0" borderId="7" xfId="1" applyNumberFormat="1" applyFont="1" applyFill="1" applyBorder="1" applyAlignment="1">
      <alignment vertic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shrinkToFi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center" shrinkToFit="1"/>
    </xf>
    <xf numFmtId="10" fontId="3" fillId="6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6" borderId="7" xfId="0" applyFont="1" applyFill="1" applyBorder="1" applyAlignment="1"/>
    <xf numFmtId="10" fontId="3" fillId="6" borderId="2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/>
    </xf>
    <xf numFmtId="0" fontId="0" fillId="0" borderId="10" xfId="0" applyFill="1" applyBorder="1"/>
    <xf numFmtId="10" fontId="0" fillId="0" borderId="0" xfId="0" applyNumberFormat="1" applyFill="1" applyBorder="1" applyAlignment="1">
      <alignment horizontal="center"/>
    </xf>
    <xf numFmtId="10" fontId="0" fillId="5" borderId="7" xfId="1" applyNumberFormat="1" applyFont="1" applyFill="1" applyBorder="1" applyAlignment="1">
      <alignment horizontal="center" shrinkToFit="1"/>
    </xf>
    <xf numFmtId="10" fontId="0" fillId="0" borderId="7" xfId="1" applyNumberFormat="1" applyFont="1" applyFill="1" applyBorder="1" applyAlignment="1">
      <alignment horizontal="center"/>
    </xf>
    <xf numFmtId="0" fontId="3" fillId="0" borderId="0" xfId="0" applyFont="1"/>
    <xf numFmtId="0" fontId="0" fillId="6" borderId="8" xfId="0" applyFill="1" applyBorder="1"/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wrapText="1"/>
    </xf>
    <xf numFmtId="10" fontId="0" fillId="5" borderId="7" xfId="0" applyNumberFormat="1" applyFill="1" applyBorder="1"/>
    <xf numFmtId="0" fontId="0" fillId="0" borderId="22" xfId="0" applyBorder="1"/>
    <xf numFmtId="0" fontId="3" fillId="7" borderId="0" xfId="0" applyFont="1" applyFill="1" applyAlignment="1">
      <alignment horizontal="center"/>
    </xf>
    <xf numFmtId="0" fontId="0" fillId="8" borderId="0" xfId="0" applyFill="1"/>
    <xf numFmtId="10" fontId="0" fillId="6" borderId="8" xfId="0" applyNumberFormat="1" applyFill="1" applyBorder="1" applyAlignment="1"/>
    <xf numFmtId="0" fontId="0" fillId="6" borderId="10" xfId="0" applyFill="1" applyBorder="1" applyAlignment="1"/>
    <xf numFmtId="10" fontId="0" fillId="6" borderId="8" xfId="0" applyNumberFormat="1" applyFill="1" applyBorder="1"/>
    <xf numFmtId="0" fontId="0" fillId="6" borderId="10" xfId="0" applyFill="1" applyBorder="1"/>
    <xf numFmtId="0" fontId="4" fillId="0" borderId="0" xfId="0" applyFont="1"/>
    <xf numFmtId="0" fontId="0" fillId="0" borderId="15" xfId="0" applyBorder="1"/>
    <xf numFmtId="0" fontId="0" fillId="0" borderId="32" xfId="0" applyBorder="1"/>
    <xf numFmtId="0" fontId="0" fillId="0" borderId="26" xfId="0" applyBorder="1"/>
    <xf numFmtId="0" fontId="3" fillId="4" borderId="1" xfId="0" applyFont="1" applyFill="1" applyBorder="1" applyAlignment="1"/>
    <xf numFmtId="0" fontId="3" fillId="10" borderId="13" xfId="0" applyFont="1" applyFill="1" applyBorder="1" applyAlignment="1"/>
    <xf numFmtId="0" fontId="3" fillId="9" borderId="4" xfId="0" applyFont="1" applyFill="1" applyBorder="1" applyAlignment="1"/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6" borderId="7" xfId="0" applyFont="1" applyFill="1" applyBorder="1"/>
    <xf numFmtId="0" fontId="3" fillId="0" borderId="0" xfId="0" applyFont="1" applyFill="1" applyBorder="1"/>
    <xf numFmtId="0" fontId="3" fillId="6" borderId="22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0" fontId="3" fillId="5" borderId="7" xfId="1" applyNumberFormat="1" applyFont="1" applyFill="1" applyBorder="1"/>
    <xf numFmtId="11" fontId="6" fillId="0" borderId="0" xfId="0" applyNumberFormat="1" applyFont="1"/>
    <xf numFmtId="0" fontId="3" fillId="12" borderId="7" xfId="0" applyFont="1" applyFill="1" applyBorder="1"/>
    <xf numFmtId="0" fontId="0" fillId="12" borderId="8" xfId="0" applyFill="1" applyBorder="1" applyAlignment="1">
      <alignment horizontal="left" wrapText="1"/>
    </xf>
    <xf numFmtId="0" fontId="0" fillId="0" borderId="0" xfId="0" applyFill="1"/>
    <xf numFmtId="0" fontId="3" fillId="5" borderId="7" xfId="0" applyFont="1" applyFill="1" applyBorder="1" applyAlignment="1">
      <alignment horizontal="center" wrapText="1" shrinkToFit="1"/>
    </xf>
    <xf numFmtId="0" fontId="3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3" fillId="12" borderId="10" xfId="0" applyFont="1" applyFill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2" fillId="4" borderId="0" xfId="0" applyFont="1" applyFill="1" applyBorder="1" applyAlignment="1"/>
    <xf numFmtId="2" fontId="0" fillId="0" borderId="0" xfId="0" applyNumberFormat="1"/>
    <xf numFmtId="2" fontId="8" fillId="0" borderId="0" xfId="0" applyNumberFormat="1" applyFont="1" applyAlignment="1">
      <alignment horizontal="center" shrinkToFit="1"/>
    </xf>
    <xf numFmtId="2" fontId="8" fillId="0" borderId="0" xfId="0" applyNumberFormat="1" applyFont="1"/>
    <xf numFmtId="2" fontId="0" fillId="0" borderId="0" xfId="0" applyNumberFormat="1" applyFill="1"/>
    <xf numFmtId="2" fontId="8" fillId="0" borderId="0" xfId="0" applyNumberFormat="1" applyFont="1" applyAlignment="1">
      <alignment horizontal="center" vertical="center" shrinkToFit="1"/>
    </xf>
    <xf numFmtId="2" fontId="8" fillId="0" borderId="0" xfId="0" applyNumberFormat="1" applyFont="1" applyFill="1" applyBorder="1"/>
    <xf numFmtId="49" fontId="5" fillId="0" borderId="0" xfId="0" applyNumberFormat="1" applyFont="1" applyAlignment="1">
      <alignment horizontal="center"/>
    </xf>
    <xf numFmtId="12" fontId="0" fillId="0" borderId="0" xfId="0" applyNumberFormat="1"/>
    <xf numFmtId="12" fontId="8" fillId="0" borderId="0" xfId="0" applyNumberFormat="1" applyFont="1" applyAlignment="1">
      <alignment horizontal="center" shrinkToFit="1"/>
    </xf>
    <xf numFmtId="12" fontId="8" fillId="0" borderId="0" xfId="0" applyNumberFormat="1" applyFont="1"/>
    <xf numFmtId="12" fontId="8" fillId="0" borderId="0" xfId="0" applyNumberFormat="1" applyFont="1" applyAlignment="1">
      <alignment horizontal="right" shrinkToFit="1"/>
    </xf>
    <xf numFmtId="12" fontId="8" fillId="0" borderId="0" xfId="0" applyNumberFormat="1" applyFont="1" applyAlignment="1">
      <alignment horizontal="right"/>
    </xf>
    <xf numFmtId="12" fontId="0" fillId="0" borderId="0" xfId="0" applyNumberFormat="1" applyAlignment="1">
      <alignment horizontal="right"/>
    </xf>
    <xf numFmtId="10" fontId="0" fillId="0" borderId="0" xfId="1" applyNumberFormat="1" applyFont="1"/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10" fontId="2" fillId="4" borderId="14" xfId="0" applyNumberFormat="1" applyFont="1" applyFill="1" applyBorder="1" applyAlignment="1">
      <alignment horizontal="center"/>
    </xf>
    <xf numFmtId="10" fontId="0" fillId="0" borderId="14" xfId="1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10" fontId="2" fillId="4" borderId="0" xfId="1" applyNumberFormat="1" applyFont="1" applyFill="1" applyBorder="1" applyAlignment="1">
      <alignment horizontal="center"/>
    </xf>
    <xf numFmtId="10" fontId="2" fillId="4" borderId="14" xfId="1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10" fontId="3" fillId="3" borderId="0" xfId="0" applyNumberFormat="1" applyFont="1" applyFill="1" applyBorder="1" applyAlignment="1">
      <alignment horizontal="center"/>
    </xf>
    <xf numFmtId="0" fontId="2" fillId="4" borderId="5" xfId="0" applyFont="1" applyFill="1" applyBorder="1" applyAlignment="1"/>
    <xf numFmtId="10" fontId="2" fillId="4" borderId="5" xfId="0" applyNumberFormat="1" applyFont="1" applyFill="1" applyBorder="1" applyAlignment="1">
      <alignment horizontal="center"/>
    </xf>
    <xf numFmtId="10" fontId="2" fillId="4" borderId="6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13" xfId="0" applyBorder="1" applyAlignment="1">
      <alignment horizontal="left"/>
    </xf>
    <xf numFmtId="10" fontId="2" fillId="4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11" fontId="14" fillId="0" borderId="0" xfId="0" applyNumberFormat="1" applyFont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/>
    </xf>
    <xf numFmtId="10" fontId="0" fillId="0" borderId="0" xfId="1" applyNumberFormat="1" applyFont="1" applyBorder="1"/>
    <xf numFmtId="10" fontId="0" fillId="0" borderId="35" xfId="1" applyNumberFormat="1" applyFont="1" applyBorder="1"/>
    <xf numFmtId="10" fontId="0" fillId="0" borderId="36" xfId="1" applyNumberFormat="1" applyFont="1" applyBorder="1"/>
    <xf numFmtId="10" fontId="0" fillId="0" borderId="37" xfId="1" applyNumberFormat="1" applyFont="1" applyBorder="1"/>
    <xf numFmtId="0" fontId="0" fillId="0" borderId="38" xfId="0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2" fillId="13" borderId="34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10" fontId="0" fillId="0" borderId="42" xfId="0" applyNumberFormat="1" applyBorder="1"/>
    <xf numFmtId="10" fontId="0" fillId="0" borderId="38" xfId="0" applyNumberFormat="1" applyBorder="1"/>
    <xf numFmtId="10" fontId="0" fillId="0" borderId="39" xfId="0" applyNumberFormat="1" applyBorder="1"/>
    <xf numFmtId="10" fontId="0" fillId="0" borderId="34" xfId="0" applyNumberFormat="1" applyBorder="1"/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9" fillId="14" borderId="44" xfId="0" applyFont="1" applyFill="1" applyBorder="1" applyAlignment="1">
      <alignment horizontal="center" vertical="center" wrapText="1"/>
    </xf>
    <xf numFmtId="10" fontId="9" fillId="14" borderId="45" xfId="0" applyNumberFormat="1" applyFont="1" applyFill="1" applyBorder="1" applyAlignment="1">
      <alignment horizontal="center"/>
    </xf>
    <xf numFmtId="10" fontId="7" fillId="14" borderId="45" xfId="1" applyNumberFormat="1" applyFont="1" applyFill="1" applyBorder="1" applyAlignment="1">
      <alignment horizontal="center"/>
    </xf>
    <xf numFmtId="10" fontId="9" fillId="14" borderId="45" xfId="1" applyNumberFormat="1" applyFont="1" applyFill="1" applyBorder="1" applyAlignment="1">
      <alignment horizontal="center"/>
    </xf>
    <xf numFmtId="10" fontId="9" fillId="14" borderId="4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Fill="1" applyBorder="1" applyAlignment="1"/>
    <xf numFmtId="0" fontId="0" fillId="0" borderId="5" xfId="0" applyFill="1" applyBorder="1" applyAlignment="1"/>
    <xf numFmtId="1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0" xfId="0" applyFill="1" applyBorder="1" applyAlignment="1"/>
    <xf numFmtId="0" fontId="0" fillId="3" borderId="1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0" fontId="0" fillId="3" borderId="0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3" xfId="0" applyBorder="1" applyAlignment="1"/>
    <xf numFmtId="0" fontId="0" fillId="0" borderId="0" xfId="0" applyBorder="1" applyAlignment="1"/>
    <xf numFmtId="0" fontId="0" fillId="9" borderId="13" xfId="0" applyFill="1" applyBorder="1" applyAlignment="1"/>
    <xf numFmtId="0" fontId="0" fillId="9" borderId="0" xfId="0" applyFill="1" applyBorder="1" applyAlignment="1"/>
    <xf numFmtId="0" fontId="2" fillId="4" borderId="27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10" fontId="4" fillId="10" borderId="23" xfId="0" applyNumberFormat="1" applyFont="1" applyFill="1" applyBorder="1" applyAlignment="1">
      <alignment horizontal="center"/>
    </xf>
    <xf numFmtId="10" fontId="4" fillId="10" borderId="28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0" fontId="0" fillId="11" borderId="0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11" borderId="13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10" fontId="7" fillId="3" borderId="0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right"/>
    </xf>
    <xf numFmtId="0" fontId="2" fillId="10" borderId="11" xfId="0" applyFont="1" applyFill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4" xfId="1" applyNumberFormat="1" applyFont="1" applyFill="1" applyBorder="1" applyAlignment="1">
      <alignment horizontal="center"/>
    </xf>
    <xf numFmtId="0" fontId="0" fillId="0" borderId="13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10" fontId="0" fillId="9" borderId="0" xfId="0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10" fontId="2" fillId="4" borderId="9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right"/>
    </xf>
    <xf numFmtId="10" fontId="4" fillId="4" borderId="9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0" fontId="2" fillId="4" borderId="0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0" fontId="2" fillId="10" borderId="0" xfId="0" applyNumberFormat="1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10" fontId="7" fillId="10" borderId="0" xfId="1" applyNumberFormat="1" applyFont="1" applyFill="1" applyBorder="1" applyAlignment="1">
      <alignment horizontal="center"/>
    </xf>
    <xf numFmtId="10" fontId="7" fillId="10" borderId="14" xfId="1" applyNumberFormat="1" applyFont="1" applyFill="1" applyBorder="1" applyAlignment="1">
      <alignment horizontal="center"/>
    </xf>
    <xf numFmtId="0" fontId="0" fillId="9" borderId="13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0" fontId="7" fillId="10" borderId="0" xfId="0" applyNumberFormat="1" applyFont="1" applyFill="1" applyBorder="1" applyAlignment="1">
      <alignment horizontal="center"/>
    </xf>
    <xf numFmtId="10" fontId="7" fillId="10" borderId="14" xfId="0" applyNumberFormat="1" applyFont="1" applyFill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0" borderId="26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right"/>
    </xf>
    <xf numFmtId="10" fontId="3" fillId="6" borderId="8" xfId="0" applyNumberFormat="1" applyFont="1" applyFill="1" applyBorder="1" applyAlignment="1">
      <alignment horizontal="center"/>
    </xf>
    <xf numFmtId="10" fontId="3" fillId="6" borderId="10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 wrapText="1"/>
    </xf>
    <xf numFmtId="0" fontId="7" fillId="6" borderId="10" xfId="0" applyFont="1" applyFill="1" applyBorder="1" applyAlignment="1">
      <alignment horizontal="left" wrapText="1"/>
    </xf>
    <xf numFmtId="0" fontId="0" fillId="0" borderId="7" xfId="0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10" xfId="0" applyFill="1" applyBorder="1" applyAlignment="1">
      <alignment horizontal="left" wrapText="1"/>
    </xf>
    <xf numFmtId="0" fontId="0" fillId="6" borderId="22" xfId="0" applyFont="1" applyFill="1" applyBorder="1" applyAlignment="1">
      <alignment horizontal="left" shrinkToFit="1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10" fontId="0" fillId="5" borderId="8" xfId="1" applyNumberFormat="1" applyFont="1" applyFill="1" applyBorder="1" applyAlignment="1">
      <alignment horizontal="center"/>
    </xf>
    <xf numFmtId="10" fontId="0" fillId="5" borderId="10" xfId="1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 horizontal="left" wrapText="1"/>
    </xf>
    <xf numFmtId="0" fontId="0" fillId="6" borderId="10" xfId="0" applyFont="1" applyFill="1" applyBorder="1" applyAlignment="1">
      <alignment horizontal="left" wrapText="1"/>
    </xf>
    <xf numFmtId="0" fontId="0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7" xfId="0" applyFill="1" applyBorder="1" applyAlignment="1">
      <alignment horizontal="left" wrapText="1" shrinkToFit="1"/>
    </xf>
    <xf numFmtId="0" fontId="0" fillId="6" borderId="7" xfId="0" applyFont="1" applyFill="1" applyBorder="1" applyAlignment="1">
      <alignment horizontal="left" wrapText="1" shrinkToFit="1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6" borderId="7" xfId="0" applyFill="1" applyBorder="1" applyAlignment="1">
      <alignment horizontal="left" wrapText="1"/>
    </xf>
    <xf numFmtId="10" fontId="0" fillId="6" borderId="7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0" fillId="6" borderId="7" xfId="0" applyFont="1" applyFill="1" applyBorder="1" applyAlignment="1">
      <alignment horizontal="left" wrapText="1" shrinkToFit="1"/>
    </xf>
    <xf numFmtId="0" fontId="0" fillId="6" borderId="23" xfId="0" applyFont="1" applyFill="1" applyBorder="1" applyAlignment="1">
      <alignment horizontal="left" wrapText="1"/>
    </xf>
    <xf numFmtId="0" fontId="0" fillId="6" borderId="2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left" wrapText="1" shrinkToFit="1"/>
    </xf>
    <xf numFmtId="0" fontId="10" fillId="6" borderId="9" xfId="0" applyFont="1" applyFill="1" applyBorder="1" applyAlignment="1">
      <alignment horizontal="left" wrapText="1" shrinkToFit="1"/>
    </xf>
    <xf numFmtId="0" fontId="10" fillId="6" borderId="10" xfId="0" applyFont="1" applyFill="1" applyBorder="1" applyAlignment="1">
      <alignment horizontal="left" wrapText="1" shrinkToFit="1"/>
    </xf>
    <xf numFmtId="10" fontId="0" fillId="6" borderId="8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6" borderId="8" xfId="0" applyFont="1" applyFill="1" applyBorder="1" applyAlignment="1">
      <alignment horizontal="center" wrapText="1" shrinkToFit="1"/>
    </xf>
    <xf numFmtId="0" fontId="3" fillId="6" borderId="9" xfId="0" applyFont="1" applyFill="1" applyBorder="1" applyAlignment="1">
      <alignment horizontal="center" wrapText="1" shrinkToFit="1"/>
    </xf>
    <xf numFmtId="0" fontId="3" fillId="6" borderId="10" xfId="0" applyFont="1" applyFill="1" applyBorder="1" applyAlignment="1">
      <alignment horizontal="center" wrapText="1" shrinkToFit="1"/>
    </xf>
    <xf numFmtId="0" fontId="11" fillId="6" borderId="8" xfId="0" applyFont="1" applyFill="1" applyBorder="1" applyAlignment="1">
      <alignment horizontal="left" wrapText="1" shrinkToFit="1"/>
    </xf>
    <xf numFmtId="0" fontId="11" fillId="6" borderId="9" xfId="0" applyFont="1" applyFill="1" applyBorder="1" applyAlignment="1">
      <alignment horizontal="left" wrapText="1" shrinkToFit="1"/>
    </xf>
    <xf numFmtId="0" fontId="11" fillId="6" borderId="10" xfId="0" applyFont="1" applyFill="1" applyBorder="1" applyAlignment="1">
      <alignment horizontal="left" wrapText="1" shrinkToFit="1"/>
    </xf>
    <xf numFmtId="0" fontId="0" fillId="6" borderId="8" xfId="0" applyFill="1" applyBorder="1" applyAlignment="1">
      <alignment horizontal="left" wrapText="1" shrinkToFit="1"/>
    </xf>
    <xf numFmtId="0" fontId="0" fillId="6" borderId="9" xfId="0" applyFont="1" applyFill="1" applyBorder="1" applyAlignment="1">
      <alignment horizontal="left" wrapText="1" shrinkToFit="1"/>
    </xf>
    <xf numFmtId="0" fontId="0" fillId="6" borderId="10" xfId="0" applyFont="1" applyFill="1" applyBorder="1" applyAlignment="1">
      <alignment horizontal="left" wrapText="1" shrinkToFit="1"/>
    </xf>
    <xf numFmtId="0" fontId="12" fillId="6" borderId="8" xfId="0" applyFont="1" applyFill="1" applyBorder="1" applyAlignment="1">
      <alignment horizontal="left" wrapText="1" shrinkToFit="1"/>
    </xf>
    <xf numFmtId="0" fontId="12" fillId="6" borderId="9" xfId="0" applyFont="1" applyFill="1" applyBorder="1" applyAlignment="1">
      <alignment horizontal="left" wrapText="1" shrinkToFit="1"/>
    </xf>
    <xf numFmtId="0" fontId="12" fillId="6" borderId="10" xfId="0" applyFont="1" applyFill="1" applyBorder="1" applyAlignment="1">
      <alignment horizontal="left" wrapText="1" shrinkToFit="1"/>
    </xf>
    <xf numFmtId="0" fontId="14" fillId="6" borderId="9" xfId="0" applyFont="1" applyFill="1" applyBorder="1" applyAlignment="1">
      <alignment horizontal="left" wrapText="1"/>
    </xf>
    <xf numFmtId="0" fontId="14" fillId="6" borderId="10" xfId="0" applyFont="1" applyFill="1" applyBorder="1" applyAlignment="1">
      <alignment horizontal="left" wrapText="1"/>
    </xf>
    <xf numFmtId="0" fontId="0" fillId="6" borderId="8" xfId="0" applyFont="1" applyFill="1" applyBorder="1" applyAlignment="1">
      <alignment horizontal="left" wrapText="1" shrinkToFit="1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8B8B8"/>
      <color rgb="FFAEDBEE"/>
      <color rgb="FF005696"/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COMPARATIVO POR RUBROS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COMPARATIVO!$L$4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5696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COMPARATIVO!$L$5:$L$10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COMPARATIVO!$M$4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EDBEE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COMPARATIVO!$M$5:$M$10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COMPARATIVO!$N$4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COMPARATIVO!$K$5:$K$10</c:f>
              <c:strCache>
                <c:ptCount val="6"/>
                <c:pt idx="0">
                  <c:v>INSTITUCION</c:v>
                </c:pt>
                <c:pt idx="1">
                  <c:v>ESPACIO FISICO</c:v>
                </c:pt>
                <c:pt idx="2">
                  <c:v>EQUIPO Y MATERIAL</c:v>
                </c:pt>
                <c:pt idx="3">
                  <c:v>CONVIVENCIA CON COMPAÑEROS</c:v>
                </c:pt>
                <c:pt idx="4">
                  <c:v>MANDOS MEDIOS Y SUPERIORES</c:v>
                </c:pt>
                <c:pt idx="5">
                  <c:v>PUESTO DE TRABAJO</c:v>
                </c:pt>
              </c:strCache>
            </c:strRef>
          </c:cat>
          <c:val>
            <c:numRef>
              <c:f>COMPARATIVO!$N$5:$N$10</c:f>
              <c:numCache>
                <c:formatCode>0.00%</c:formatCode>
                <c:ptCount val="6"/>
                <c:pt idx="0">
                  <c:v>0.96296296296296291</c:v>
                </c:pt>
                <c:pt idx="1">
                  <c:v>0.93783068783068779</c:v>
                </c:pt>
                <c:pt idx="2">
                  <c:v>1</c:v>
                </c:pt>
                <c:pt idx="3">
                  <c:v>0.99382716049382713</c:v>
                </c:pt>
                <c:pt idx="4">
                  <c:v>0.93788580246913578</c:v>
                </c:pt>
                <c:pt idx="5">
                  <c:v>0.81867283950617287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5558528"/>
        <c:axId val="91197440"/>
        <c:axId val="0"/>
      </c:bar3DChart>
      <c:catAx>
        <c:axId val="55558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1197440"/>
        <c:crosses val="autoZero"/>
        <c:auto val="1"/>
        <c:lblAlgn val="ctr"/>
        <c:lblOffset val="100"/>
        <c:noMultiLvlLbl val="0"/>
      </c:catAx>
      <c:valAx>
        <c:axId val="91197440"/>
        <c:scaling>
          <c:orientation val="minMax"/>
          <c:max val="1"/>
          <c:min val="0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55558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742949</xdr:colOff>
      <xdr:row>11</xdr:row>
      <xdr:rowOff>176212</xdr:rowOff>
    </xdr:from>
    <xdr:to>
      <xdr:col>21</xdr:col>
      <xdr:colOff>561975</xdr:colOff>
      <xdr:row>44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ODAS LAS AREA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94"/>
  <sheetViews>
    <sheetView workbookViewId="0">
      <selection activeCell="S12" sqref="S12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2:53" s="5" customFormat="1" x14ac:dyDescent="0.2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5">
        <v>32</v>
      </c>
      <c r="AH1" s="5">
        <v>33</v>
      </c>
      <c r="AI1" s="5">
        <v>34</v>
      </c>
      <c r="AJ1" s="5">
        <v>35</v>
      </c>
      <c r="AK1" s="5">
        <v>36</v>
      </c>
      <c r="AL1" s="5">
        <v>37</v>
      </c>
      <c r="AM1" s="5">
        <v>38</v>
      </c>
      <c r="AN1" s="5">
        <v>39</v>
      </c>
      <c r="AO1" s="5">
        <v>40</v>
      </c>
      <c r="AP1" s="5">
        <v>41</v>
      </c>
      <c r="AQ1" s="5">
        <v>42</v>
      </c>
      <c r="AR1" s="5">
        <v>43</v>
      </c>
      <c r="AS1" s="5">
        <v>44</v>
      </c>
      <c r="AT1" s="5">
        <v>45</v>
      </c>
      <c r="AU1" s="5">
        <v>47</v>
      </c>
      <c r="AV1" s="5">
        <v>46</v>
      </c>
      <c r="AW1" s="5">
        <v>48</v>
      </c>
      <c r="AX1" s="5">
        <v>49</v>
      </c>
      <c r="AY1" s="5">
        <v>50</v>
      </c>
      <c r="AZ1" s="5">
        <v>51</v>
      </c>
      <c r="BA1" s="5">
        <v>52</v>
      </c>
    </row>
    <row r="2" spans="2:53" s="3" customFormat="1" x14ac:dyDescent="0.2">
      <c r="B2" s="3" t="s">
        <v>186</v>
      </c>
      <c r="C2" s="3" t="s">
        <v>187</v>
      </c>
      <c r="D2" s="3" t="s">
        <v>188</v>
      </c>
      <c r="E2" s="3" t="s">
        <v>189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</v>
      </c>
      <c r="N2" s="3" t="s">
        <v>197</v>
      </c>
      <c r="O2" s="3" t="s">
        <v>198</v>
      </c>
      <c r="P2" s="3" t="s">
        <v>199</v>
      </c>
      <c r="Q2" s="3" t="s">
        <v>200</v>
      </c>
      <c r="R2" s="3" t="s">
        <v>201</v>
      </c>
      <c r="S2" s="3" t="s">
        <v>204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208</v>
      </c>
      <c r="Z2" s="4" t="s">
        <v>209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221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3" t="s">
        <v>225</v>
      </c>
      <c r="AW2" s="3" t="s">
        <v>230</v>
      </c>
      <c r="AX2" s="3" t="s">
        <v>231</v>
      </c>
      <c r="AY2" s="3" t="s">
        <v>232</v>
      </c>
      <c r="AZ2" s="3" t="s">
        <v>233</v>
      </c>
      <c r="BA2" s="3" t="s">
        <v>234</v>
      </c>
    </row>
    <row r="3" spans="2:53" ht="15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2:53" ht="15" x14ac:dyDescent="0.2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2:53" ht="15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2:53" ht="15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2:53" ht="15" x14ac:dyDescent="0.2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2:53" ht="15" x14ac:dyDescent="0.2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2:53" ht="15" x14ac:dyDescent="0.2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2:53" ht="15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2:53" ht="15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2:53" ht="15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2:53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2:53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2:53" ht="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2:53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:53" ht="15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ht="15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53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2:53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2:53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2:53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2:53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53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:53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:53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2:53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2:53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53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2:53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2:53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2:53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2:53" ht="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2:53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2:53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ht="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ht="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2:53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2:53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2:53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2:53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2:53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53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2:53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2:53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2:53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2:53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2:53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2:53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2:53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2:53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2:53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2:53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2:5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2:53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2:53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</sheetData>
  <autoFilter ref="A1:BA9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topLeftCell="A7" workbookViewId="0">
      <selection activeCell="H35" sqref="H35"/>
    </sheetView>
  </sheetViews>
  <sheetFormatPr baseColWidth="10" defaultRowHeight="15" x14ac:dyDescent="0.25"/>
  <cols>
    <col min="1" max="1" width="7.85546875" style="102" customWidth="1"/>
    <col min="2" max="2" width="4.85546875" customWidth="1"/>
    <col min="3" max="3" width="21.28515625" customWidth="1"/>
    <col min="4" max="4" width="11.85546875" bestFit="1" customWidth="1"/>
    <col min="8" max="8" width="10" customWidth="1"/>
  </cols>
  <sheetData>
    <row r="1" spans="1:6" x14ac:dyDescent="0.25">
      <c r="A1" s="104"/>
      <c r="B1" s="19"/>
      <c r="C1" s="343" t="s">
        <v>37</v>
      </c>
      <c r="D1" s="344"/>
      <c r="E1" s="344"/>
      <c r="F1" s="345"/>
    </row>
    <row r="2" spans="1:6" ht="13.5" customHeight="1" x14ac:dyDescent="0.25">
      <c r="A2" s="104"/>
      <c r="B2" s="19">
        <v>29</v>
      </c>
      <c r="C2" s="346" t="s">
        <v>104</v>
      </c>
      <c r="D2" s="347"/>
      <c r="E2" s="347"/>
      <c r="F2" s="348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2017'!AD:AD,B4)</f>
        <v>9</v>
      </c>
      <c r="E4" s="46">
        <f>D4/SUM(D4:D7)</f>
        <v>1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2017'!AD:AD,B5)</f>
        <v>0</v>
      </c>
      <c r="E5" s="46">
        <f>D5/SUM(D4:D7)</f>
        <v>0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2017'!AD:AD,B6)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2017'!AD:AD,B7)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1</v>
      </c>
      <c r="E8" s="16"/>
      <c r="F8" s="16"/>
    </row>
    <row r="9" spans="1:6" ht="29.25" customHeight="1" x14ac:dyDescent="0.25">
      <c r="A9" s="104"/>
      <c r="B9" s="19">
        <v>30</v>
      </c>
      <c r="C9" s="349" t="s">
        <v>184</v>
      </c>
      <c r="D9" s="350"/>
      <c r="E9" s="350"/>
      <c r="F9" s="351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1</v>
      </c>
      <c r="B11" s="16">
        <v>1</v>
      </c>
      <c r="C11" s="34" t="s">
        <v>76</v>
      </c>
      <c r="D11" s="33">
        <f>COUNTIF('BASE DE DATOS 2017'!AE:AE,B11)</f>
        <v>9</v>
      </c>
      <c r="E11" s="46">
        <f>D11/SUM(D11:D14)</f>
        <v>1</v>
      </c>
      <c r="F11" s="33"/>
    </row>
    <row r="12" spans="1:6" x14ac:dyDescent="0.25">
      <c r="A12" s="105">
        <v>0.66666666666666663</v>
      </c>
      <c r="B12" s="16">
        <v>2</v>
      </c>
      <c r="C12" s="34" t="s">
        <v>77</v>
      </c>
      <c r="D12" s="33">
        <f>COUNTIF('BASE DE DATOS 2017'!AE:AE,B12)</f>
        <v>0</v>
      </c>
      <c r="E12" s="46">
        <f>D12/SUM(D11:D14)</f>
        <v>0</v>
      </c>
      <c r="F12" s="33"/>
    </row>
    <row r="13" spans="1:6" x14ac:dyDescent="0.25">
      <c r="A13" s="106">
        <v>0.33333333333333331</v>
      </c>
      <c r="B13" s="16">
        <v>3</v>
      </c>
      <c r="C13" s="34" t="s">
        <v>78</v>
      </c>
      <c r="D13" s="33">
        <f>COUNTIF('BASE DE DATOS 2017'!AE:AE,B13)</f>
        <v>0</v>
      </c>
      <c r="E13" s="46">
        <f>D13/SUM(D11:D14)</f>
        <v>0</v>
      </c>
      <c r="F13" s="33"/>
    </row>
    <row r="14" spans="1:6" x14ac:dyDescent="0.25">
      <c r="A14" s="106">
        <v>0</v>
      </c>
      <c r="B14" s="16">
        <v>4</v>
      </c>
      <c r="C14" s="34" t="s">
        <v>79</v>
      </c>
      <c r="D14" s="33">
        <f>COUNTIF('BASE DE DATOS 2017'!AE:AE,B14)</f>
        <v>0</v>
      </c>
      <c r="E14" s="46">
        <f>D14/SUM(D11:D14)</f>
        <v>0</v>
      </c>
      <c r="F14" s="16"/>
    </row>
    <row r="15" spans="1:6" x14ac:dyDescent="0.25">
      <c r="D15" s="14">
        <f>((D11*A11)+(D12*A12)+(D13*A13)+(D14*A14))/(SUM(D11:D14)*A11)</f>
        <v>1</v>
      </c>
      <c r="E15" s="16"/>
      <c r="F15" s="16"/>
    </row>
    <row r="16" spans="1:6" x14ac:dyDescent="0.25">
      <c r="E16" s="341">
        <f>AVERAGE(D8,D15)</f>
        <v>1</v>
      </c>
      <c r="F16" s="342"/>
    </row>
    <row r="18" spans="1:7" x14ac:dyDescent="0.25">
      <c r="B18" s="10"/>
      <c r="C18" s="329" t="s">
        <v>38</v>
      </c>
      <c r="D18" s="329"/>
      <c r="E18" s="329"/>
      <c r="F18" s="330"/>
      <c r="G18" s="47"/>
    </row>
    <row r="19" spans="1:7" ht="22.5" customHeight="1" x14ac:dyDescent="0.25">
      <c r="A19" s="104"/>
      <c r="B19" s="19">
        <v>31</v>
      </c>
      <c r="C19" s="352" t="s">
        <v>106</v>
      </c>
      <c r="D19" s="353"/>
      <c r="E19" s="353"/>
      <c r="F19" s="354"/>
    </row>
    <row r="20" spans="1:7" x14ac:dyDescent="0.25">
      <c r="A20" s="103" t="s">
        <v>54</v>
      </c>
      <c r="B20" s="16"/>
      <c r="C20" s="35"/>
      <c r="D20" s="32" t="s">
        <v>55</v>
      </c>
      <c r="E20" s="45" t="s">
        <v>67</v>
      </c>
      <c r="F20" s="35"/>
    </row>
    <row r="21" spans="1:7" x14ac:dyDescent="0.25">
      <c r="A21" s="105">
        <v>1</v>
      </c>
      <c r="B21" s="16">
        <v>1</v>
      </c>
      <c r="C21" s="34" t="s">
        <v>76</v>
      </c>
      <c r="D21" s="33">
        <f>COUNTIF('BASE DE DATOS 2017'!AF:AF,B21)</f>
        <v>9</v>
      </c>
      <c r="E21" s="46">
        <f>D21/SUM(D21:D24)</f>
        <v>1</v>
      </c>
      <c r="F21" s="33"/>
    </row>
    <row r="22" spans="1:7" x14ac:dyDescent="0.25">
      <c r="A22" s="105">
        <v>0.66666666666666663</v>
      </c>
      <c r="B22" s="16">
        <v>2</v>
      </c>
      <c r="C22" s="34" t="s">
        <v>77</v>
      </c>
      <c r="D22" s="33">
        <f>COUNTIF('BASE DE DATOS 2017'!AF:AF,B22)</f>
        <v>0</v>
      </c>
      <c r="E22" s="46">
        <f>D22/SUM(D21:D24)</f>
        <v>0</v>
      </c>
      <c r="F22" s="33"/>
    </row>
    <row r="23" spans="1:7" x14ac:dyDescent="0.25">
      <c r="A23" s="106">
        <v>0.33333333333333331</v>
      </c>
      <c r="B23" s="16">
        <v>3</v>
      </c>
      <c r="C23" s="34" t="s">
        <v>78</v>
      </c>
      <c r="D23" s="33">
        <f>COUNTIF('BASE DE DATOS 2017'!AF:AF,B23)</f>
        <v>0</v>
      </c>
      <c r="E23" s="46">
        <f>D23/SUM(D21:D24)</f>
        <v>0</v>
      </c>
      <c r="F23" s="33"/>
    </row>
    <row r="24" spans="1:7" x14ac:dyDescent="0.25">
      <c r="A24" s="106">
        <v>0</v>
      </c>
      <c r="B24" s="16">
        <v>4</v>
      </c>
      <c r="C24" s="34" t="s">
        <v>79</v>
      </c>
      <c r="D24" s="33">
        <f>COUNTIF('BASE DE DATOS 2017'!AF:AF,B24)</f>
        <v>0</v>
      </c>
      <c r="E24" s="46">
        <f>D24/SUM(D21:D24)</f>
        <v>0</v>
      </c>
      <c r="F24" s="16"/>
    </row>
    <row r="25" spans="1:7" x14ac:dyDescent="0.25">
      <c r="D25" s="14">
        <f>((D21*A21)+(D22*A22)+(D23*A23)+(D24*A24))/(SUM(D21:D24)*A21)</f>
        <v>1</v>
      </c>
      <c r="E25" s="16"/>
      <c r="F25" s="16"/>
    </row>
    <row r="27" spans="1:7" x14ac:dyDescent="0.25">
      <c r="B27" s="10"/>
      <c r="C27" s="329" t="s">
        <v>39</v>
      </c>
      <c r="D27" s="329"/>
      <c r="E27" s="329"/>
      <c r="F27" s="330"/>
    </row>
    <row r="28" spans="1:7" ht="42" customHeight="1" x14ac:dyDescent="0.25">
      <c r="A28" s="104"/>
      <c r="B28" s="19">
        <v>32</v>
      </c>
      <c r="C28" s="338" t="s">
        <v>105</v>
      </c>
      <c r="D28" s="339"/>
      <c r="E28" s="339"/>
      <c r="F28" s="340"/>
    </row>
    <row r="29" spans="1:7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7" x14ac:dyDescent="0.25">
      <c r="A30" s="105">
        <v>0</v>
      </c>
      <c r="B30" s="16">
        <v>1</v>
      </c>
      <c r="C30" s="34" t="s">
        <v>76</v>
      </c>
      <c r="D30" s="33">
        <f>COUNTIF('BASE DE DATOS 2017'!AG:AG,B30)</f>
        <v>0</v>
      </c>
      <c r="E30" s="46">
        <f>D30/SUM(D30:D33)</f>
        <v>0</v>
      </c>
      <c r="F30" s="33"/>
    </row>
    <row r="31" spans="1:7" x14ac:dyDescent="0.25">
      <c r="A31" s="105">
        <v>0.33333333333333331</v>
      </c>
      <c r="B31" s="16">
        <v>2</v>
      </c>
      <c r="C31" s="34" t="s">
        <v>77</v>
      </c>
      <c r="D31" s="33">
        <f>COUNTIF('BASE DE DATOS 2017'!AG:AG,B31)</f>
        <v>0</v>
      </c>
      <c r="E31" s="46">
        <f>D31/SUM(D30:D33)</f>
        <v>0</v>
      </c>
      <c r="F31" s="33"/>
      <c r="G31">
        <f>((D30*A30)+(D31*A31)+(A32*D32)+(D33*A33))/SUM(D30:D33)</f>
        <v>0.96296296296296291</v>
      </c>
    </row>
    <row r="32" spans="1:7" x14ac:dyDescent="0.25">
      <c r="A32" s="106">
        <v>0.66666666666666663</v>
      </c>
      <c r="B32" s="16">
        <v>3</v>
      </c>
      <c r="C32" s="34" t="s">
        <v>78</v>
      </c>
      <c r="D32" s="33">
        <f>COUNTIF('BASE DE DATOS 2017'!AG:AG,B32)</f>
        <v>1</v>
      </c>
      <c r="E32" s="46">
        <f>D32/SUM(D30:D33)</f>
        <v>0.1111111111111111</v>
      </c>
      <c r="F32" s="33"/>
    </row>
    <row r="33" spans="1:8" x14ac:dyDescent="0.25">
      <c r="A33" s="106">
        <v>1</v>
      </c>
      <c r="B33" s="16">
        <v>4</v>
      </c>
      <c r="C33" s="34" t="s">
        <v>79</v>
      </c>
      <c r="D33" s="33">
        <f>COUNTIF('BASE DE DATOS 2017'!AG:AG,B33)</f>
        <v>8</v>
      </c>
      <c r="E33" s="46">
        <f>D33/SUM(D30:D33)</f>
        <v>0.88888888888888884</v>
      </c>
      <c r="F33" s="16"/>
    </row>
    <row r="34" spans="1:8" x14ac:dyDescent="0.25">
      <c r="D34" s="14">
        <f>((D30*A30)+(D31*A31)+(D32*A32)+(D33*A33))/(SUM(D30:D33)*A33)</f>
        <v>0.96296296296296291</v>
      </c>
      <c r="E34" s="16"/>
      <c r="F34" s="16"/>
    </row>
    <row r="35" spans="1:8" ht="27.75" customHeight="1" x14ac:dyDescent="0.25">
      <c r="A35" s="104"/>
      <c r="B35" s="19">
        <v>33</v>
      </c>
      <c r="C35" s="338" t="s">
        <v>162</v>
      </c>
      <c r="D35" s="339"/>
      <c r="E35" s="339"/>
      <c r="F35" s="340"/>
      <c r="H35">
        <f>AVERAGE(G31,G38)</f>
        <v>0.9814814814814814</v>
      </c>
    </row>
    <row r="36" spans="1:8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8" x14ac:dyDescent="0.25">
      <c r="A37" s="105">
        <v>1</v>
      </c>
      <c r="B37" s="16">
        <v>1</v>
      </c>
      <c r="C37" s="34" t="s">
        <v>76</v>
      </c>
      <c r="D37" s="33">
        <f>COUNTIF('BASE DE DATOS 2017'!AH:AH,B37)</f>
        <v>9</v>
      </c>
      <c r="E37" s="46">
        <f>D37/SUM(D37:D40)</f>
        <v>1</v>
      </c>
      <c r="F37" s="33"/>
    </row>
    <row r="38" spans="1:8" x14ac:dyDescent="0.25">
      <c r="A38" s="105">
        <v>0.66666666666666663</v>
      </c>
      <c r="B38" s="16">
        <v>2</v>
      </c>
      <c r="C38" s="34" t="s">
        <v>77</v>
      </c>
      <c r="D38" s="33">
        <f>COUNTIF('BASE DE DATOS 2017'!AH:AH,B38)</f>
        <v>0</v>
      </c>
      <c r="E38" s="46">
        <f>D38/SUM(D37:D40)</f>
        <v>0</v>
      </c>
      <c r="F38" s="33"/>
      <c r="G38">
        <f>((D37*A37)+(D38*A38)+(A39*D39)+(D40*A40))/SUM(D37:D40)</f>
        <v>1</v>
      </c>
    </row>
    <row r="39" spans="1:8" x14ac:dyDescent="0.25">
      <c r="A39" s="106">
        <v>0.33333333333333331</v>
      </c>
      <c r="B39" s="16">
        <v>3</v>
      </c>
      <c r="C39" s="34" t="s">
        <v>78</v>
      </c>
      <c r="D39" s="33">
        <f>COUNTIF('BASE DE DATOS 2017'!AH:AH,B39)</f>
        <v>0</v>
      </c>
      <c r="E39" s="46">
        <f>D39/SUM(D37:D40)</f>
        <v>0</v>
      </c>
      <c r="F39" s="33"/>
    </row>
    <row r="40" spans="1:8" x14ac:dyDescent="0.25">
      <c r="A40" s="106">
        <v>0</v>
      </c>
      <c r="B40" s="16">
        <v>4</v>
      </c>
      <c r="C40" s="34" t="s">
        <v>79</v>
      </c>
      <c r="D40" s="33">
        <f>COUNTIF('BASE DE DATOS 2017'!AH:AH,B40)</f>
        <v>0</v>
      </c>
      <c r="E40" s="46">
        <f>D40/SUM(D37:D40)</f>
        <v>0</v>
      </c>
      <c r="F40" s="16"/>
    </row>
    <row r="41" spans="1:8" x14ac:dyDescent="0.25">
      <c r="D41" s="14">
        <f>((D37*A37)+(D38*A38)+(D39*A39)+(D40*A40))/(SUM(D37:D40)*A37)</f>
        <v>1</v>
      </c>
      <c r="E41" s="16"/>
      <c r="F41" s="16"/>
    </row>
    <row r="42" spans="1:8" x14ac:dyDescent="0.25">
      <c r="E42" s="341">
        <f>AVERAGE(D34,D41)</f>
        <v>0.9814814814814814</v>
      </c>
      <c r="F42" s="342"/>
    </row>
  </sheetData>
  <mergeCells count="10">
    <mergeCell ref="C28:F28"/>
    <mergeCell ref="C35:F35"/>
    <mergeCell ref="E42:F42"/>
    <mergeCell ref="C1:F1"/>
    <mergeCell ref="C2:F2"/>
    <mergeCell ref="C9:F9"/>
    <mergeCell ref="E16:F16"/>
    <mergeCell ref="C19:F19"/>
    <mergeCell ref="C27:F27"/>
    <mergeCell ref="C18:F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Layout" topLeftCell="A52" workbookViewId="0">
      <selection activeCell="G58" sqref="G58:G65"/>
    </sheetView>
  </sheetViews>
  <sheetFormatPr baseColWidth="10" defaultRowHeight="15" x14ac:dyDescent="0.25"/>
  <cols>
    <col min="1" max="1" width="8.85546875" style="102" customWidth="1"/>
    <col min="2" max="2" width="6" customWidth="1"/>
    <col min="3" max="3" width="24.5703125" customWidth="1"/>
    <col min="8" max="8" width="9.42578125" customWidth="1"/>
  </cols>
  <sheetData>
    <row r="2" spans="1:6" x14ac:dyDescent="0.25">
      <c r="B2" s="10"/>
      <c r="C2" s="329" t="s">
        <v>41</v>
      </c>
      <c r="D2" s="329"/>
      <c r="E2" s="329"/>
      <c r="F2" s="330"/>
    </row>
    <row r="3" spans="1:6" ht="28.5" customHeight="1" x14ac:dyDescent="0.25">
      <c r="A3" s="104"/>
      <c r="B3" s="19">
        <v>34</v>
      </c>
      <c r="C3" s="349" t="s">
        <v>107</v>
      </c>
      <c r="D3" s="350"/>
      <c r="E3" s="350"/>
      <c r="F3" s="351"/>
    </row>
    <row r="4" spans="1:6" x14ac:dyDescent="0.25">
      <c r="A4" s="103" t="s">
        <v>54</v>
      </c>
      <c r="B4" s="16"/>
      <c r="C4" s="35"/>
      <c r="D4" s="32" t="s">
        <v>55</v>
      </c>
      <c r="E4" s="45" t="s">
        <v>67</v>
      </c>
      <c r="F4" s="35"/>
    </row>
    <row r="5" spans="1:6" x14ac:dyDescent="0.25">
      <c r="A5" s="105">
        <v>1</v>
      </c>
      <c r="B5" s="16">
        <v>1</v>
      </c>
      <c r="C5" s="34" t="s">
        <v>76</v>
      </c>
      <c r="D5" s="33">
        <f>COUNTIF('BASE DE DATOS 2017'!AI:AI,B5)</f>
        <v>8</v>
      </c>
      <c r="E5" s="46">
        <f>D5/SUM(D5:D8)</f>
        <v>0.88888888888888884</v>
      </c>
      <c r="F5" s="33"/>
    </row>
    <row r="6" spans="1:6" x14ac:dyDescent="0.25">
      <c r="A6" s="105">
        <v>0.66666666666666663</v>
      </c>
      <c r="B6" s="16">
        <v>2</v>
      </c>
      <c r="C6" s="34" t="s">
        <v>77</v>
      </c>
      <c r="D6" s="33">
        <f>COUNTIF('BASE DE DATOS 2017'!AI:AI,B6)</f>
        <v>1</v>
      </c>
      <c r="E6" s="46">
        <f>D6/SUM(D5:D8)</f>
        <v>0.1111111111111111</v>
      </c>
      <c r="F6" s="33"/>
    </row>
    <row r="7" spans="1:6" x14ac:dyDescent="0.25">
      <c r="A7" s="106">
        <v>0.33333333333333331</v>
      </c>
      <c r="B7" s="16">
        <v>3</v>
      </c>
      <c r="C7" s="34" t="s">
        <v>78</v>
      </c>
      <c r="D7" s="33">
        <f>COUNTIF('BASE DE DATOS 2017'!AI:AI,B7)</f>
        <v>0</v>
      </c>
      <c r="E7" s="46">
        <f>D7/SUM(D5:D8)</f>
        <v>0</v>
      </c>
      <c r="F7" s="33"/>
    </row>
    <row r="8" spans="1:6" x14ac:dyDescent="0.25">
      <c r="A8" s="106">
        <v>0</v>
      </c>
      <c r="B8" s="16">
        <v>4</v>
      </c>
      <c r="C8" s="34" t="s">
        <v>79</v>
      </c>
      <c r="D8" s="33">
        <f>COUNTIF('BASE DE DATOS 2017'!AI:AI,B8)</f>
        <v>0</v>
      </c>
      <c r="E8" s="46">
        <f>D8/SUM(D5:D8)</f>
        <v>0</v>
      </c>
      <c r="F8" s="16"/>
    </row>
    <row r="9" spans="1:6" x14ac:dyDescent="0.25">
      <c r="D9" s="14">
        <f>((D5*A5)+(D6*A6)+(D7*A7)+(D8*A8))/(SUM(D5:D8)*A5)</f>
        <v>0.96296296296296291</v>
      </c>
      <c r="E9" s="16"/>
      <c r="F9" s="16"/>
    </row>
    <row r="10" spans="1:6" ht="30" customHeight="1" x14ac:dyDescent="0.25">
      <c r="A10" s="104"/>
      <c r="B10" s="19">
        <v>35</v>
      </c>
      <c r="C10" s="357" t="s">
        <v>108</v>
      </c>
      <c r="D10" s="350"/>
      <c r="E10" s="350"/>
      <c r="F10" s="351"/>
    </row>
    <row r="11" spans="1:6" x14ac:dyDescent="0.25">
      <c r="A11" s="103" t="s">
        <v>54</v>
      </c>
      <c r="B11" s="16"/>
      <c r="C11" s="35"/>
      <c r="D11" s="32" t="s">
        <v>55</v>
      </c>
      <c r="E11" s="45" t="s">
        <v>67</v>
      </c>
      <c r="F11" s="35"/>
    </row>
    <row r="12" spans="1:6" x14ac:dyDescent="0.25">
      <c r="A12" s="105">
        <v>1</v>
      </c>
      <c r="B12" s="16">
        <v>1</v>
      </c>
      <c r="C12" s="34" t="s">
        <v>76</v>
      </c>
      <c r="D12" s="33">
        <f>COUNTIF('BASE DE DATOS 2017'!AJ:AJ,B12)</f>
        <v>9</v>
      </c>
      <c r="E12" s="46">
        <f>D12/SUM(D12:D15)</f>
        <v>1</v>
      </c>
      <c r="F12" s="33"/>
    </row>
    <row r="13" spans="1:6" x14ac:dyDescent="0.25">
      <c r="A13" s="105">
        <v>0.66666666666666663</v>
      </c>
      <c r="B13" s="16">
        <v>2</v>
      </c>
      <c r="C13" s="34" t="s">
        <v>77</v>
      </c>
      <c r="D13" s="33">
        <f>COUNTIF('BASE DE DATOS 2017'!AJ:AJ,B13)</f>
        <v>0</v>
      </c>
      <c r="E13" s="46">
        <f>D13/SUM(D12:D15)</f>
        <v>0</v>
      </c>
      <c r="F13" s="33"/>
    </row>
    <row r="14" spans="1:6" x14ac:dyDescent="0.25">
      <c r="A14" s="106">
        <v>0.33333333333333331</v>
      </c>
      <c r="B14" s="16">
        <v>3</v>
      </c>
      <c r="C14" s="34" t="s">
        <v>78</v>
      </c>
      <c r="D14" s="33">
        <f>COUNTIF('BASE DE DATOS 2017'!AJ:AJ,B14)</f>
        <v>0</v>
      </c>
      <c r="E14" s="46">
        <f>D14/SUM(D12:D15)</f>
        <v>0</v>
      </c>
      <c r="F14" s="33"/>
    </row>
    <row r="15" spans="1:6" x14ac:dyDescent="0.25">
      <c r="A15" s="106">
        <v>0</v>
      </c>
      <c r="B15" s="16">
        <v>4</v>
      </c>
      <c r="C15" s="34" t="s">
        <v>79</v>
      </c>
      <c r="D15" s="33">
        <f>COUNTIF('BASE DE DATOS 2017'!AJ:AJ,B15)</f>
        <v>0</v>
      </c>
      <c r="E15" s="46">
        <f>D15/SUM(D12:D15)</f>
        <v>0</v>
      </c>
      <c r="F15" s="16"/>
    </row>
    <row r="16" spans="1:6" x14ac:dyDescent="0.25">
      <c r="D16" s="14">
        <f>((D12*A12)+(D13*A13)+(D14*A14)+(D15*A15))/(SUM(D12:D15)*A12)</f>
        <v>1</v>
      </c>
      <c r="E16" s="16"/>
      <c r="F16" s="16"/>
    </row>
    <row r="17" spans="1:6" ht="28.5" customHeight="1" x14ac:dyDescent="0.25">
      <c r="A17" s="104"/>
      <c r="B17" s="19">
        <v>36</v>
      </c>
      <c r="C17" s="349" t="s">
        <v>109</v>
      </c>
      <c r="D17" s="350"/>
      <c r="E17" s="350"/>
      <c r="F17" s="351"/>
    </row>
    <row r="18" spans="1:6" x14ac:dyDescent="0.25">
      <c r="A18" s="103" t="s">
        <v>54</v>
      </c>
      <c r="B18" s="16"/>
      <c r="C18" s="35"/>
      <c r="D18" s="32" t="s">
        <v>55</v>
      </c>
      <c r="E18" s="45" t="s">
        <v>67</v>
      </c>
      <c r="F18" s="35"/>
    </row>
    <row r="19" spans="1:6" x14ac:dyDescent="0.25">
      <c r="A19" s="105">
        <v>1</v>
      </c>
      <c r="B19" s="16">
        <v>1</v>
      </c>
      <c r="C19" s="34" t="s">
        <v>76</v>
      </c>
      <c r="D19" s="33">
        <f>COUNTIF('BASE DE DATOS 2017'!AK:AK,B19)</f>
        <v>9</v>
      </c>
      <c r="E19" s="46">
        <f>D19/SUM(D19:D22)</f>
        <v>1</v>
      </c>
      <c r="F19" s="33"/>
    </row>
    <row r="20" spans="1:6" x14ac:dyDescent="0.25">
      <c r="A20" s="105">
        <v>0.66666666666666663</v>
      </c>
      <c r="B20" s="16">
        <v>2</v>
      </c>
      <c r="C20" s="34" t="s">
        <v>77</v>
      </c>
      <c r="D20" s="33">
        <f>COUNTIF('BASE DE DATOS 2017'!AK:AK,B20)</f>
        <v>0</v>
      </c>
      <c r="E20" s="46">
        <f>D20/SUM(D19:D22)</f>
        <v>0</v>
      </c>
      <c r="F20" s="33"/>
    </row>
    <row r="21" spans="1:6" x14ac:dyDescent="0.25">
      <c r="A21" s="106">
        <v>0.33333333333333331</v>
      </c>
      <c r="B21" s="16">
        <v>3</v>
      </c>
      <c r="C21" s="34" t="s">
        <v>78</v>
      </c>
      <c r="D21" s="33">
        <f>COUNTIF('BASE DE DATOS 2017'!AK:AK,B21)</f>
        <v>0</v>
      </c>
      <c r="E21" s="46">
        <f>D21/SUM(D19:D22)</f>
        <v>0</v>
      </c>
      <c r="F21" s="33"/>
    </row>
    <row r="22" spans="1:6" x14ac:dyDescent="0.25">
      <c r="A22" s="106">
        <v>0</v>
      </c>
      <c r="B22" s="16">
        <v>4</v>
      </c>
      <c r="C22" s="34" t="s">
        <v>79</v>
      </c>
      <c r="D22" s="33">
        <f>COUNTIF('BASE DE DATOS 2017'!AK:AK,B22)</f>
        <v>0</v>
      </c>
      <c r="E22" s="46">
        <f>D22/SUM(D19:D22)</f>
        <v>0</v>
      </c>
      <c r="F22" s="16"/>
    </row>
    <row r="23" spans="1:6" x14ac:dyDescent="0.25">
      <c r="D23" s="14">
        <f>((D19*A19)+(D20*A20)+(D21*A21)+(D22*A22))/(SUM(D19:D22)*A19)</f>
        <v>1</v>
      </c>
      <c r="E23" s="16"/>
      <c r="F23" s="16"/>
    </row>
    <row r="24" spans="1:6" x14ac:dyDescent="0.25">
      <c r="E24" s="57">
        <f>AVERAGE(D23,D16,D9)</f>
        <v>0.98765432098765427</v>
      </c>
      <c r="F24" s="58"/>
    </row>
    <row r="27" spans="1:6" x14ac:dyDescent="0.25">
      <c r="B27" s="10"/>
      <c r="C27" s="329" t="s">
        <v>110</v>
      </c>
      <c r="D27" s="329"/>
      <c r="E27" s="329"/>
      <c r="F27" s="330"/>
    </row>
    <row r="28" spans="1:6" ht="25.5" customHeight="1" x14ac:dyDescent="0.25">
      <c r="A28" s="104"/>
      <c r="B28" s="19">
        <v>37</v>
      </c>
      <c r="C28" s="346" t="s">
        <v>111</v>
      </c>
      <c r="D28" s="347"/>
      <c r="E28" s="347"/>
      <c r="F28" s="348"/>
    </row>
    <row r="29" spans="1:6" x14ac:dyDescent="0.25">
      <c r="A29" s="103" t="s">
        <v>54</v>
      </c>
      <c r="B29" s="16"/>
      <c r="C29" s="35"/>
      <c r="D29" s="32" t="s">
        <v>55</v>
      </c>
      <c r="E29" s="45" t="s">
        <v>67</v>
      </c>
      <c r="F29" s="35"/>
    </row>
    <row r="30" spans="1:6" x14ac:dyDescent="0.25">
      <c r="A30" s="105">
        <v>1</v>
      </c>
      <c r="B30" s="16">
        <v>1</v>
      </c>
      <c r="C30" s="34" t="s">
        <v>76</v>
      </c>
      <c r="D30" s="33">
        <f>COUNTIF('BASE DE DATOS 2017'!AL:AL,B30)</f>
        <v>9</v>
      </c>
      <c r="E30" s="46">
        <f>D30/SUM(D30:D33)</f>
        <v>1</v>
      </c>
      <c r="F30" s="33"/>
    </row>
    <row r="31" spans="1:6" x14ac:dyDescent="0.25">
      <c r="A31" s="105">
        <v>0.66666666666666663</v>
      </c>
      <c r="B31" s="16">
        <v>2</v>
      </c>
      <c r="C31" s="34" t="s">
        <v>77</v>
      </c>
      <c r="D31" s="33">
        <f>COUNTIF('BASE DE DATOS 2017'!AL:AL,B31)</f>
        <v>0</v>
      </c>
      <c r="E31" s="46">
        <f>D31/SUM(D30:D33)</f>
        <v>0</v>
      </c>
      <c r="F31" s="33"/>
    </row>
    <row r="32" spans="1:6" x14ac:dyDescent="0.25">
      <c r="A32" s="106">
        <v>0.33333333333333331</v>
      </c>
      <c r="B32" s="16">
        <v>3</v>
      </c>
      <c r="C32" s="34" t="s">
        <v>78</v>
      </c>
      <c r="D32" s="33">
        <f>COUNTIF('BASE DE DATOS 2017'!AL:AL,B32)</f>
        <v>0</v>
      </c>
      <c r="E32" s="46">
        <f>D32/SUM(D30:D33)</f>
        <v>0</v>
      </c>
      <c r="F32" s="33"/>
    </row>
    <row r="33" spans="1:6" x14ac:dyDescent="0.25">
      <c r="A33" s="106">
        <v>0</v>
      </c>
      <c r="B33" s="16">
        <v>4</v>
      </c>
      <c r="C33" s="34" t="s">
        <v>79</v>
      </c>
      <c r="D33" s="33">
        <f>COUNTIF('BASE DE DATOS 2017'!AL:AL,B33)</f>
        <v>0</v>
      </c>
      <c r="E33" s="46">
        <f>D33/SUM(D30:D33)</f>
        <v>0</v>
      </c>
      <c r="F33" s="16"/>
    </row>
    <row r="34" spans="1:6" x14ac:dyDescent="0.25">
      <c r="D34" s="14">
        <f>((D30*A30)+(D31*A31)+(D32*A32)+(D33*A33))/(SUM(D30:D33)*A30)</f>
        <v>1</v>
      </c>
      <c r="E34" s="16"/>
      <c r="F34" s="16"/>
    </row>
    <row r="35" spans="1:6" ht="24" customHeight="1" x14ac:dyDescent="0.25">
      <c r="A35" s="104"/>
      <c r="B35" s="19">
        <v>38</v>
      </c>
      <c r="C35" s="346" t="s">
        <v>112</v>
      </c>
      <c r="D35" s="347"/>
      <c r="E35" s="347"/>
      <c r="F35" s="348"/>
    </row>
    <row r="36" spans="1:6" x14ac:dyDescent="0.25">
      <c r="A36" s="103" t="s">
        <v>54</v>
      </c>
      <c r="B36" s="16"/>
      <c r="C36" s="35"/>
      <c r="D36" s="32" t="s">
        <v>55</v>
      </c>
      <c r="E36" s="45" t="s">
        <v>67</v>
      </c>
      <c r="F36" s="35"/>
    </row>
    <row r="37" spans="1:6" x14ac:dyDescent="0.25">
      <c r="A37" s="105">
        <v>0</v>
      </c>
      <c r="B37" s="16">
        <v>1</v>
      </c>
      <c r="C37" s="34" t="s">
        <v>113</v>
      </c>
      <c r="D37" s="33">
        <f>COUNTIF('BASE DE DATOS 2017'!AM:AM,B37)</f>
        <v>0</v>
      </c>
      <c r="E37" s="46">
        <f>D37/SUM(D37:D39)</f>
        <v>0</v>
      </c>
      <c r="F37" s="33"/>
    </row>
    <row r="38" spans="1:6" x14ac:dyDescent="0.25">
      <c r="A38" s="105">
        <v>1</v>
      </c>
      <c r="B38" s="16">
        <v>2</v>
      </c>
      <c r="C38" s="34" t="s">
        <v>114</v>
      </c>
      <c r="D38" s="33">
        <f>COUNTIF('BASE DE DATOS 2017'!AM:AM,B38)</f>
        <v>9</v>
      </c>
      <c r="E38" s="46">
        <f>D38/SUM(D37:D39)</f>
        <v>1</v>
      </c>
      <c r="F38" s="33"/>
    </row>
    <row r="39" spans="1:6" ht="24.75" x14ac:dyDescent="0.25">
      <c r="A39" s="106">
        <v>0</v>
      </c>
      <c r="B39" s="16">
        <v>3</v>
      </c>
      <c r="C39" s="49" t="s">
        <v>115</v>
      </c>
      <c r="D39" s="33">
        <f>COUNTIF('BASE DE DATOS 2017'!AM:AM,B39)</f>
        <v>0</v>
      </c>
      <c r="E39" s="46">
        <f>D39/SUM(D37:D39)</f>
        <v>0</v>
      </c>
      <c r="F39" s="33"/>
    </row>
    <row r="40" spans="1:6" x14ac:dyDescent="0.25">
      <c r="D40" s="14">
        <f>((D37*A37)+(D38*A38)+(D39*A39))/(SUM(D37:D39)*A38)</f>
        <v>1</v>
      </c>
      <c r="E40" s="16"/>
      <c r="F40" s="16"/>
    </row>
    <row r="41" spans="1:6" x14ac:dyDescent="0.25">
      <c r="E41" s="59">
        <f>AVERAGE(D34,D40)</f>
        <v>1</v>
      </c>
      <c r="F41" s="60"/>
    </row>
    <row r="44" spans="1:6" x14ac:dyDescent="0.25">
      <c r="B44" s="48"/>
      <c r="C44" s="329" t="s">
        <v>43</v>
      </c>
      <c r="D44" s="329"/>
      <c r="E44" s="329"/>
      <c r="F44" s="330"/>
    </row>
    <row r="45" spans="1:6" ht="26.25" customHeight="1" x14ac:dyDescent="0.25">
      <c r="A45" s="104"/>
      <c r="B45" s="19">
        <v>39</v>
      </c>
      <c r="C45" s="346" t="s">
        <v>116</v>
      </c>
      <c r="D45" s="347"/>
      <c r="E45" s="347"/>
      <c r="F45" s="348"/>
    </row>
    <row r="46" spans="1:6" x14ac:dyDescent="0.25">
      <c r="A46" s="103" t="s">
        <v>54</v>
      </c>
      <c r="B46" s="16"/>
      <c r="C46" s="35"/>
      <c r="D46" s="32" t="s">
        <v>55</v>
      </c>
      <c r="E46" s="45" t="s">
        <v>67</v>
      </c>
      <c r="F46" s="35"/>
    </row>
    <row r="47" spans="1:6" x14ac:dyDescent="0.25">
      <c r="A47" s="105">
        <v>1</v>
      </c>
      <c r="B47" s="16">
        <v>1</v>
      </c>
      <c r="C47" s="34" t="s">
        <v>76</v>
      </c>
      <c r="D47" s="33">
        <f>COUNTIF('BASE DE DATOS 2017'!AN$3:AN$1777,B47)</f>
        <v>8</v>
      </c>
      <c r="E47" s="46">
        <f>D47/SUM(D47:D50)</f>
        <v>0.88888888888888884</v>
      </c>
      <c r="F47" s="33"/>
    </row>
    <row r="48" spans="1:6" x14ac:dyDescent="0.25">
      <c r="A48" s="105">
        <v>0.66666666666666663</v>
      </c>
      <c r="B48" s="16">
        <v>2</v>
      </c>
      <c r="C48" s="34" t="s">
        <v>77</v>
      </c>
      <c r="D48" s="33">
        <f>COUNTIF('BASE DE DATOS 2017'!AN$3:AN$1777,B48)</f>
        <v>0</v>
      </c>
      <c r="E48" s="46">
        <f>D48/SUM(D47:D50)</f>
        <v>0</v>
      </c>
      <c r="F48" s="33"/>
    </row>
    <row r="49" spans="1:6" x14ac:dyDescent="0.25">
      <c r="A49" s="106">
        <v>0.33333333333333331</v>
      </c>
      <c r="B49" s="16">
        <v>3</v>
      </c>
      <c r="C49" s="34" t="s">
        <v>78</v>
      </c>
      <c r="D49" s="33">
        <f>COUNTIF('BASE DE DATOS 2017'!AN$3:AN$1777,B49)</f>
        <v>1</v>
      </c>
      <c r="E49" s="46">
        <f>D49/SUM(D47:D50)</f>
        <v>0.1111111111111111</v>
      </c>
      <c r="F49" s="33"/>
    </row>
    <row r="50" spans="1:6" x14ac:dyDescent="0.25">
      <c r="A50" s="106">
        <v>0</v>
      </c>
      <c r="B50" s="16">
        <v>4</v>
      </c>
      <c r="C50" s="34" t="s">
        <v>79</v>
      </c>
      <c r="D50" s="33">
        <f>COUNTIF('BASE DE DATOS 2017'!AN$3:AN$1777,B50)</f>
        <v>0</v>
      </c>
      <c r="E50" s="46">
        <f>D50/SUM(D47:D50)</f>
        <v>0</v>
      </c>
      <c r="F50" s="16"/>
    </row>
    <row r="51" spans="1:6" x14ac:dyDescent="0.25">
      <c r="D51" s="14">
        <f>((D47*A47)+(D48*A48)+(D49*A49)+(D50*A50))/(SUM(D47:D50)*A47)</f>
        <v>0.92592592592592604</v>
      </c>
      <c r="E51" s="16"/>
      <c r="F51" s="16"/>
    </row>
    <row r="54" spans="1:6" x14ac:dyDescent="0.25">
      <c r="B54" s="48"/>
      <c r="C54" s="329" t="s">
        <v>44</v>
      </c>
      <c r="D54" s="329"/>
      <c r="E54" s="329"/>
      <c r="F54" s="330"/>
    </row>
    <row r="55" spans="1:6" ht="27" customHeight="1" x14ac:dyDescent="0.25">
      <c r="A55" s="104"/>
      <c r="B55" s="19">
        <v>40</v>
      </c>
      <c r="C55" s="338" t="s">
        <v>117</v>
      </c>
      <c r="D55" s="339"/>
      <c r="E55" s="339"/>
      <c r="F55" s="340"/>
    </row>
    <row r="56" spans="1:6" x14ac:dyDescent="0.25">
      <c r="A56" s="103" t="s">
        <v>54</v>
      </c>
      <c r="B56" s="16"/>
      <c r="C56" s="35"/>
      <c r="D56" s="32" t="s">
        <v>55</v>
      </c>
      <c r="E56" s="45" t="s">
        <v>67</v>
      </c>
      <c r="F56" s="35"/>
    </row>
    <row r="57" spans="1:6" x14ac:dyDescent="0.25">
      <c r="A57" s="105">
        <v>1</v>
      </c>
      <c r="B57" s="16">
        <v>1</v>
      </c>
      <c r="C57" s="34" t="s">
        <v>76</v>
      </c>
      <c r="D57" s="33">
        <f>COUNTIF('BASE DE DATOS 2017'!AO$3:AO$1777,B57)</f>
        <v>7</v>
      </c>
      <c r="E57" s="46">
        <f>D57/SUM(D57:D60)</f>
        <v>0.77777777777777779</v>
      </c>
      <c r="F57" s="33"/>
    </row>
    <row r="58" spans="1:6" x14ac:dyDescent="0.25">
      <c r="A58" s="105">
        <v>0.66666666666666663</v>
      </c>
      <c r="B58" s="16">
        <v>2</v>
      </c>
      <c r="C58" s="34" t="s">
        <v>77</v>
      </c>
      <c r="D58" s="33">
        <f>COUNTIF('BASE DE DATOS 2017'!AO$3:AO$1777,B58)</f>
        <v>2</v>
      </c>
      <c r="E58" s="46">
        <f>D58/SUM(D57:D60)</f>
        <v>0.22222222222222221</v>
      </c>
      <c r="F58" s="33"/>
    </row>
    <row r="59" spans="1:6" x14ac:dyDescent="0.25">
      <c r="A59" s="106">
        <v>0.33333333333333331</v>
      </c>
      <c r="B59" s="16">
        <v>3</v>
      </c>
      <c r="C59" s="34" t="s">
        <v>78</v>
      </c>
      <c r="D59" s="33">
        <f>COUNTIF('BASE DE DATOS 2017'!AO$3:AO$1777,B59)</f>
        <v>0</v>
      </c>
      <c r="E59" s="46">
        <f>D59/SUM(D57:D60)</f>
        <v>0</v>
      </c>
      <c r="F59" s="33"/>
    </row>
    <row r="60" spans="1:6" x14ac:dyDescent="0.25">
      <c r="A60" s="106">
        <v>0</v>
      </c>
      <c r="B60" s="16">
        <v>4</v>
      </c>
      <c r="C60" s="34" t="s">
        <v>79</v>
      </c>
      <c r="D60" s="33">
        <f>COUNTIF('BASE DE DATOS 2017'!AO$3:AO$1777,B60)</f>
        <v>0</v>
      </c>
      <c r="E60" s="46">
        <f>D60/SUM(D57:D60)</f>
        <v>0</v>
      </c>
      <c r="F60" s="16"/>
    </row>
    <row r="61" spans="1:6" x14ac:dyDescent="0.25">
      <c r="D61" s="14">
        <f>((D57*A57)+(D58*A58)+(D59*A59)+(D60*A60))/(SUM(D57:D60)*A57)</f>
        <v>0.92592592592592604</v>
      </c>
      <c r="E61" s="16"/>
      <c r="F61" s="16"/>
    </row>
    <row r="62" spans="1:6" x14ac:dyDescent="0.25">
      <c r="A62" s="104"/>
      <c r="B62" s="19">
        <v>41</v>
      </c>
      <c r="C62" s="338" t="s">
        <v>118</v>
      </c>
      <c r="D62" s="339"/>
      <c r="E62" s="339"/>
      <c r="F62" s="340"/>
    </row>
    <row r="63" spans="1:6" x14ac:dyDescent="0.25">
      <c r="A63" s="103" t="s">
        <v>54</v>
      </c>
      <c r="B63" s="16"/>
      <c r="C63" s="35"/>
      <c r="D63" s="32" t="s">
        <v>55</v>
      </c>
      <c r="E63" s="45" t="s">
        <v>67</v>
      </c>
      <c r="F63" s="35"/>
    </row>
    <row r="64" spans="1:6" x14ac:dyDescent="0.25">
      <c r="A64" s="105">
        <v>1</v>
      </c>
      <c r="B64" s="16">
        <v>1</v>
      </c>
      <c r="C64" s="34" t="s">
        <v>76</v>
      </c>
      <c r="D64" s="33">
        <f>COUNTIF('BASE DE DATOS 2017'!AP$3:AP$1777,B64)</f>
        <v>8</v>
      </c>
      <c r="E64" s="46">
        <f>D64/SUM(D64:D67)</f>
        <v>0.88888888888888884</v>
      </c>
      <c r="F64" s="33"/>
    </row>
    <row r="65" spans="1:6" x14ac:dyDescent="0.25">
      <c r="A65" s="105">
        <v>0.66666666666666663</v>
      </c>
      <c r="B65" s="16">
        <v>2</v>
      </c>
      <c r="C65" s="34" t="s">
        <v>77</v>
      </c>
      <c r="D65" s="33">
        <f>COUNTIF('BASE DE DATOS 2017'!AP$3:AP$1777,B65)</f>
        <v>1</v>
      </c>
      <c r="E65" s="46">
        <f>D65/SUM(D64:D67)</f>
        <v>0.1111111111111111</v>
      </c>
      <c r="F65" s="33"/>
    </row>
    <row r="66" spans="1:6" x14ac:dyDescent="0.25">
      <c r="A66" s="106">
        <v>0.33333333333333331</v>
      </c>
      <c r="B66" s="16">
        <v>3</v>
      </c>
      <c r="C66" s="34" t="s">
        <v>78</v>
      </c>
      <c r="D66" s="33">
        <f>COUNTIF('BASE DE DATOS 2017'!AP$3:AP$1777,B66)</f>
        <v>0</v>
      </c>
      <c r="E66" s="46">
        <f>D66/SUM(D64:D67)</f>
        <v>0</v>
      </c>
      <c r="F66" s="33"/>
    </row>
    <row r="67" spans="1:6" x14ac:dyDescent="0.25">
      <c r="A67" s="106">
        <v>0</v>
      </c>
      <c r="B67" s="16">
        <v>4</v>
      </c>
      <c r="C67" s="34" t="s">
        <v>79</v>
      </c>
      <c r="D67" s="33">
        <f>COUNTIF('BASE DE DATOS 2017'!AP$3:AP$1777,B67)</f>
        <v>0</v>
      </c>
      <c r="E67" s="46">
        <f>D67/SUM(D64:D67)</f>
        <v>0</v>
      </c>
      <c r="F67" s="16"/>
    </row>
    <row r="68" spans="1:6" x14ac:dyDescent="0.25">
      <c r="D68" s="14">
        <f>((D64*A64)+(D65*A65)+(D66*A66)+(D67*A67))/(SUM(D64:D67)*A64)</f>
        <v>0.96296296296296291</v>
      </c>
      <c r="E68" s="16"/>
      <c r="F68" s="16"/>
    </row>
    <row r="69" spans="1:6" x14ac:dyDescent="0.25">
      <c r="B69" s="10"/>
      <c r="C69" s="329" t="s">
        <v>144</v>
      </c>
      <c r="D69" s="329"/>
      <c r="E69" s="329"/>
      <c r="F69" s="330"/>
    </row>
    <row r="70" spans="1:6" ht="27.75" customHeight="1" x14ac:dyDescent="0.25">
      <c r="B70" s="39">
        <v>51</v>
      </c>
      <c r="C70" s="355" t="s">
        <v>145</v>
      </c>
      <c r="D70" s="355"/>
      <c r="E70" s="355"/>
      <c r="F70" s="356"/>
    </row>
    <row r="71" spans="1:6" x14ac:dyDescent="0.25">
      <c r="D71" s="53">
        <f>PUESTO!D96</f>
        <v>0.625</v>
      </c>
    </row>
    <row r="72" spans="1:6" x14ac:dyDescent="0.25">
      <c r="E72" s="57">
        <f>AVERAGE(D61,D68,D71)</f>
        <v>0.83796296296296291</v>
      </c>
      <c r="F72" s="58"/>
    </row>
  </sheetData>
  <mergeCells count="14">
    <mergeCell ref="C2:F2"/>
    <mergeCell ref="C69:F69"/>
    <mergeCell ref="C70:F70"/>
    <mergeCell ref="C3:F3"/>
    <mergeCell ref="C10:F10"/>
    <mergeCell ref="C17:F17"/>
    <mergeCell ref="C62:F62"/>
    <mergeCell ref="C28:F28"/>
    <mergeCell ref="C35:F35"/>
    <mergeCell ref="C45:F45"/>
    <mergeCell ref="C44:F44"/>
    <mergeCell ref="C54:F54"/>
    <mergeCell ref="C55:F55"/>
    <mergeCell ref="C27:F2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Layout" workbookViewId="0">
      <selection activeCell="D96" sqref="D96"/>
    </sheetView>
  </sheetViews>
  <sheetFormatPr baseColWidth="10" defaultRowHeight="15" x14ac:dyDescent="0.25"/>
  <cols>
    <col min="1" max="1" width="8.7109375" style="102" customWidth="1"/>
    <col min="2" max="2" width="7.140625" customWidth="1"/>
    <col min="3" max="3" width="26.42578125" customWidth="1"/>
    <col min="8" max="8" width="10.140625" customWidth="1"/>
  </cols>
  <sheetData>
    <row r="1" spans="1:6" x14ac:dyDescent="0.25">
      <c r="B1" s="10"/>
      <c r="C1" s="329" t="s">
        <v>46</v>
      </c>
      <c r="D1" s="329"/>
      <c r="E1" s="329"/>
      <c r="F1" s="330"/>
    </row>
    <row r="2" spans="1:6" ht="24.75" customHeight="1" x14ac:dyDescent="0.25">
      <c r="A2" s="104"/>
      <c r="B2" s="19">
        <v>42</v>
      </c>
      <c r="C2" s="338" t="s">
        <v>119</v>
      </c>
      <c r="D2" s="339"/>
      <c r="E2" s="339"/>
      <c r="F2" s="340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2017'!AQ:AQ,B4)</f>
        <v>9</v>
      </c>
      <c r="E4" s="46">
        <f>D4/SUM(D4:D7)</f>
        <v>1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2017'!AQ:AQ,B5)</f>
        <v>0</v>
      </c>
      <c r="E5" s="46">
        <f>D5/SUM(D4:D7)</f>
        <v>0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2017'!AQ:AQ,B6)</f>
        <v>0</v>
      </c>
      <c r="E6" s="46">
        <f>D6/SUM(D4:D7)</f>
        <v>0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2017'!AQ:AQ,B7)</f>
        <v>0</v>
      </c>
      <c r="E7" s="46">
        <f>D7/SUM(D4:D7)</f>
        <v>0</v>
      </c>
      <c r="F7" s="16"/>
    </row>
    <row r="8" spans="1:6" x14ac:dyDescent="0.25">
      <c r="D8" s="14">
        <f>((D4*A4)+(D5*A5)+(D6*A6)+(D7*A7))/(SUM(D4:D7)*A4)</f>
        <v>1</v>
      </c>
      <c r="E8" s="16"/>
      <c r="F8" s="16"/>
    </row>
    <row r="9" spans="1:6" ht="38.25" customHeight="1" x14ac:dyDescent="0.25">
      <c r="A9" s="104"/>
      <c r="B9" s="19">
        <v>43</v>
      </c>
      <c r="C9" s="338" t="s">
        <v>124</v>
      </c>
      <c r="D9" s="339"/>
      <c r="E9" s="339"/>
      <c r="F9" s="340"/>
    </row>
    <row r="10" spans="1:6" x14ac:dyDescent="0.25">
      <c r="A10" s="103" t="s">
        <v>54</v>
      </c>
      <c r="B10" s="16"/>
      <c r="C10" s="35"/>
      <c r="D10" s="32" t="s">
        <v>55</v>
      </c>
      <c r="E10" s="45" t="s">
        <v>67</v>
      </c>
      <c r="F10" s="35"/>
    </row>
    <row r="11" spans="1:6" x14ac:dyDescent="0.25">
      <c r="A11" s="105">
        <v>0</v>
      </c>
      <c r="B11" s="16">
        <v>1</v>
      </c>
      <c r="C11" s="51" t="s">
        <v>120</v>
      </c>
      <c r="D11" s="33">
        <f>COUNTIF('BASE DE DATOS 2017'!AR:AR,B11)</f>
        <v>0</v>
      </c>
      <c r="E11" s="46">
        <f>D11/SUM(D11:D15)</f>
        <v>0</v>
      </c>
      <c r="F11" s="33"/>
    </row>
    <row r="12" spans="1:6" x14ac:dyDescent="0.25">
      <c r="A12" s="105">
        <v>0</v>
      </c>
      <c r="B12" s="16">
        <v>2</v>
      </c>
      <c r="C12" s="34" t="s">
        <v>121</v>
      </c>
      <c r="D12" s="33">
        <f>COUNTIF('BASE DE DATOS 2017'!AR:AR,B12)</f>
        <v>0</v>
      </c>
      <c r="E12" s="46">
        <f>D12/SUM(D11:D15)</f>
        <v>0</v>
      </c>
      <c r="F12" s="33"/>
    </row>
    <row r="13" spans="1:6" x14ac:dyDescent="0.25">
      <c r="A13" s="105">
        <v>0</v>
      </c>
      <c r="B13" s="16">
        <v>3</v>
      </c>
      <c r="C13" s="50" t="s">
        <v>122</v>
      </c>
      <c r="D13" s="33">
        <f>COUNTIF('BASE DE DATOS 2017'!AR:AR,B13)</f>
        <v>0</v>
      </c>
      <c r="E13" s="46">
        <f>D13/SUM(D11:D15)</f>
        <v>0</v>
      </c>
      <c r="F13" s="33"/>
    </row>
    <row r="14" spans="1:6" x14ac:dyDescent="0.25">
      <c r="A14" s="106">
        <v>0</v>
      </c>
      <c r="B14" s="16">
        <v>4</v>
      </c>
      <c r="C14" s="51" t="s">
        <v>172</v>
      </c>
      <c r="D14" s="33">
        <f>COUNTIF('BASE DE DATOS 2017'!AR:AR,B14)</f>
        <v>2</v>
      </c>
      <c r="E14" s="46">
        <f>D14/SUM(D11:D15)</f>
        <v>0.22222222222222221</v>
      </c>
      <c r="F14" s="33"/>
    </row>
    <row r="15" spans="1:6" x14ac:dyDescent="0.25">
      <c r="A15" s="106">
        <v>1</v>
      </c>
      <c r="B15" s="16">
        <v>5</v>
      </c>
      <c r="C15" s="34" t="s">
        <v>123</v>
      </c>
      <c r="D15" s="33">
        <f>COUNTIF('BASE DE DATOS 2017'!AR:AR,B15)</f>
        <v>7</v>
      </c>
      <c r="E15" s="46">
        <f>D15/SUM(D11:D15)</f>
        <v>0.77777777777777779</v>
      </c>
      <c r="F15" s="16"/>
    </row>
    <row r="16" spans="1:6" x14ac:dyDescent="0.25">
      <c r="D16" s="14">
        <f>((D11*A11)+(D12*A12)+(D13*A13)+(D14*A14)+(D15*A15))/(SUM(D11:D15)*A15)</f>
        <v>0.77777777777777779</v>
      </c>
      <c r="E16" s="16"/>
      <c r="F16" s="16"/>
    </row>
    <row r="17" spans="1:6" x14ac:dyDescent="0.25">
      <c r="E17" s="341">
        <f>AVERAGE(D8,D16)</f>
        <v>0.88888888888888884</v>
      </c>
      <c r="F17" s="342"/>
    </row>
    <row r="20" spans="1:6" x14ac:dyDescent="0.25">
      <c r="B20" s="10"/>
      <c r="C20" s="329" t="s">
        <v>128</v>
      </c>
      <c r="D20" s="329"/>
      <c r="E20" s="329"/>
      <c r="F20" s="330"/>
    </row>
    <row r="21" spans="1:6" ht="27" customHeight="1" x14ac:dyDescent="0.25">
      <c r="A21" s="104"/>
      <c r="B21" s="19">
        <v>44</v>
      </c>
      <c r="C21" s="338" t="s">
        <v>129</v>
      </c>
      <c r="D21" s="339"/>
      <c r="E21" s="339"/>
      <c r="F21" s="340"/>
    </row>
    <row r="22" spans="1:6" x14ac:dyDescent="0.25">
      <c r="A22" s="103" t="s">
        <v>54</v>
      </c>
      <c r="B22" s="16"/>
      <c r="C22" s="35"/>
      <c r="D22" s="32" t="s">
        <v>55</v>
      </c>
      <c r="E22" s="45" t="s">
        <v>67</v>
      </c>
      <c r="F22" s="35"/>
    </row>
    <row r="23" spans="1:6" x14ac:dyDescent="0.25">
      <c r="A23" s="105">
        <v>1</v>
      </c>
      <c r="B23" s="16">
        <v>1</v>
      </c>
      <c r="C23" s="34" t="s">
        <v>130</v>
      </c>
      <c r="D23" s="33">
        <f>COUNTIF('BASE DE DATOS 2017'!AS:AS,B23)</f>
        <v>7</v>
      </c>
      <c r="E23" s="46">
        <f>D23/SUM(D23:D26)</f>
        <v>0.77777777777777779</v>
      </c>
      <c r="F23" s="33"/>
    </row>
    <row r="24" spans="1:6" x14ac:dyDescent="0.25">
      <c r="A24" s="105">
        <v>0.66666666666666663</v>
      </c>
      <c r="B24" s="16">
        <v>2</v>
      </c>
      <c r="C24" s="34" t="s">
        <v>131</v>
      </c>
      <c r="D24" s="33">
        <f>COUNTIF('BASE DE DATOS 2017'!AS:AS,B24)</f>
        <v>2</v>
      </c>
      <c r="E24" s="46">
        <f>D24/SUM(D23:D26)</f>
        <v>0.22222222222222221</v>
      </c>
      <c r="F24" s="33"/>
    </row>
    <row r="25" spans="1:6" x14ac:dyDescent="0.25">
      <c r="A25" s="106">
        <v>0.33333333333333331</v>
      </c>
      <c r="B25" s="16">
        <v>3</v>
      </c>
      <c r="C25" s="34" t="s">
        <v>132</v>
      </c>
      <c r="D25" s="33">
        <f>COUNTIF('BASE DE DATOS 2017'!AS:AS,B25)</f>
        <v>0</v>
      </c>
      <c r="E25" s="46">
        <f>D25/SUM(D23:D26)</f>
        <v>0</v>
      </c>
      <c r="F25" s="33"/>
    </row>
    <row r="26" spans="1:6" x14ac:dyDescent="0.25">
      <c r="A26" s="106">
        <v>0</v>
      </c>
      <c r="B26" s="16">
        <v>4</v>
      </c>
      <c r="C26" s="34" t="s">
        <v>133</v>
      </c>
      <c r="D26" s="33">
        <f>COUNTIF('BASE DE DATOS 2017'!AS:AS,B26)</f>
        <v>0</v>
      </c>
      <c r="E26" s="46">
        <f>D26/SUM(D23:D26)</f>
        <v>0</v>
      </c>
      <c r="F26" s="16"/>
    </row>
    <row r="27" spans="1:6" x14ac:dyDescent="0.25">
      <c r="D27" s="14">
        <f>((D23*A23)+(D24*A24)+(D25*A25)+(D26*A26))/(SUM(D23:D26)*A23)</f>
        <v>0.92592592592592604</v>
      </c>
      <c r="E27" s="16"/>
      <c r="F27" s="16"/>
    </row>
    <row r="30" spans="1:6" x14ac:dyDescent="0.25">
      <c r="B30" s="10"/>
      <c r="C30" s="329" t="s">
        <v>49</v>
      </c>
      <c r="D30" s="329"/>
      <c r="E30" s="329"/>
      <c r="F30" s="330"/>
    </row>
    <row r="31" spans="1:6" ht="27" customHeight="1" x14ac:dyDescent="0.25">
      <c r="A31" s="104"/>
      <c r="B31" s="19">
        <v>45</v>
      </c>
      <c r="C31" s="338" t="s">
        <v>134</v>
      </c>
      <c r="D31" s="339"/>
      <c r="E31" s="339"/>
      <c r="F31" s="340"/>
    </row>
    <row r="32" spans="1:6" x14ac:dyDescent="0.25">
      <c r="A32" s="103" t="s">
        <v>54</v>
      </c>
      <c r="B32" s="16"/>
      <c r="C32" s="35"/>
      <c r="D32" s="32" t="s">
        <v>55</v>
      </c>
      <c r="E32" s="45" t="s">
        <v>67</v>
      </c>
      <c r="F32" s="35"/>
    </row>
    <row r="33" spans="1:6" x14ac:dyDescent="0.25">
      <c r="A33" s="105">
        <v>1</v>
      </c>
      <c r="B33" s="16">
        <v>1</v>
      </c>
      <c r="C33" s="34" t="s">
        <v>76</v>
      </c>
      <c r="D33" s="33">
        <f>COUNTIF('BASE DE DATOS 2017'!AT:AT,B33)</f>
        <v>9</v>
      </c>
      <c r="E33" s="46">
        <f>D33/SUM(D33:D36)</f>
        <v>1</v>
      </c>
      <c r="F33" s="33"/>
    </row>
    <row r="34" spans="1:6" x14ac:dyDescent="0.25">
      <c r="A34" s="105">
        <v>0.66666666666666663</v>
      </c>
      <c r="B34" s="16">
        <v>2</v>
      </c>
      <c r="C34" s="34" t="s">
        <v>77</v>
      </c>
      <c r="D34" s="33">
        <f>COUNTIF('BASE DE DATOS 2017'!AT:AT,B34)</f>
        <v>0</v>
      </c>
      <c r="E34" s="46">
        <f>D34/SUM(D33:D36)</f>
        <v>0</v>
      </c>
      <c r="F34" s="33"/>
    </row>
    <row r="35" spans="1:6" x14ac:dyDescent="0.25">
      <c r="A35" s="106">
        <v>0.33333333333333331</v>
      </c>
      <c r="B35" s="16">
        <v>3</v>
      </c>
      <c r="C35" s="34" t="s">
        <v>78</v>
      </c>
      <c r="D35" s="33">
        <f>COUNTIF('BASE DE DATOS 2017'!AT:AT,B35)</f>
        <v>0</v>
      </c>
      <c r="E35" s="46">
        <f>D35/SUM(D33:D36)</f>
        <v>0</v>
      </c>
      <c r="F35" s="33"/>
    </row>
    <row r="36" spans="1:6" x14ac:dyDescent="0.25">
      <c r="A36" s="106">
        <v>0</v>
      </c>
      <c r="B36" s="16">
        <v>4</v>
      </c>
      <c r="C36" s="34" t="s">
        <v>79</v>
      </c>
      <c r="D36" s="33">
        <f>COUNTIF('BASE DE DATOS 2017'!AT:AT,B36)</f>
        <v>0</v>
      </c>
      <c r="E36" s="46">
        <f>D36/SUM(D33:D36)</f>
        <v>0</v>
      </c>
      <c r="F36" s="16"/>
    </row>
    <row r="37" spans="1:6" x14ac:dyDescent="0.25">
      <c r="D37" s="14">
        <f>((D33*A33)+(D34*A34)+(D35*A35)+(D36*A36))/(SUM(D33:D36)*A33)</f>
        <v>1</v>
      </c>
      <c r="E37" s="16"/>
      <c r="F37" s="16"/>
    </row>
    <row r="46" spans="1:6" x14ac:dyDescent="0.25">
      <c r="B46" s="10"/>
      <c r="C46" s="329" t="s">
        <v>50</v>
      </c>
      <c r="D46" s="329"/>
      <c r="E46" s="329"/>
      <c r="F46" s="330"/>
    </row>
    <row r="47" spans="1:6" ht="28.5" customHeight="1" x14ac:dyDescent="0.25">
      <c r="A47" s="104"/>
      <c r="B47" s="19">
        <v>46</v>
      </c>
      <c r="C47" s="338" t="s">
        <v>135</v>
      </c>
      <c r="D47" s="339"/>
      <c r="E47" s="339"/>
      <c r="F47" s="340"/>
    </row>
    <row r="48" spans="1:6" x14ac:dyDescent="0.25">
      <c r="A48" s="103" t="s">
        <v>54</v>
      </c>
      <c r="B48" s="16"/>
      <c r="C48" s="35"/>
      <c r="D48" s="32" t="s">
        <v>55</v>
      </c>
      <c r="E48" s="45" t="s">
        <v>67</v>
      </c>
      <c r="F48" s="35"/>
    </row>
    <row r="49" spans="1:6" ht="26.25" x14ac:dyDescent="0.25">
      <c r="A49" s="105">
        <v>0</v>
      </c>
      <c r="B49" s="16">
        <v>1</v>
      </c>
      <c r="C49" s="52" t="s">
        <v>136</v>
      </c>
      <c r="D49" s="33">
        <f>COUNTIF('BASE DE DATOS 2017'!AU:AU,B49)</f>
        <v>1</v>
      </c>
      <c r="E49" s="46">
        <f>D49/SUM(D49:D51)</f>
        <v>0.1111111111111111</v>
      </c>
      <c r="F49" s="33"/>
    </row>
    <row r="50" spans="1:6" x14ac:dyDescent="0.25">
      <c r="A50" s="106">
        <v>1</v>
      </c>
      <c r="B50" s="16">
        <v>2</v>
      </c>
      <c r="C50" s="52" t="s">
        <v>114</v>
      </c>
      <c r="D50" s="33">
        <f>COUNTIF('BASE DE DATOS 2017'!AU:AU,B50)</f>
        <v>8</v>
      </c>
      <c r="E50" s="46">
        <f>D50/SUM(D49:D51)</f>
        <v>0.88888888888888884</v>
      </c>
      <c r="F50" s="33"/>
    </row>
    <row r="51" spans="1:6" ht="26.25" x14ac:dyDescent="0.25">
      <c r="A51" s="106">
        <v>0</v>
      </c>
      <c r="B51" s="16">
        <v>3</v>
      </c>
      <c r="C51" s="52" t="s">
        <v>137</v>
      </c>
      <c r="D51" s="33">
        <f>COUNTIF('BASE DE DATOS 2017'!AU:AU,B51)</f>
        <v>0</v>
      </c>
      <c r="E51" s="46">
        <f>D51/SUM(D49:D51)</f>
        <v>0</v>
      </c>
      <c r="F51" s="16"/>
    </row>
    <row r="52" spans="1:6" x14ac:dyDescent="0.25">
      <c r="D52" s="14">
        <f>((D49*A49)+(D50*A50)+(D51*A51))/(SUM(D49:D51)*A50)</f>
        <v>0.88888888888888884</v>
      </c>
      <c r="E52" s="16"/>
      <c r="F52" s="16"/>
    </row>
    <row r="55" spans="1:6" x14ac:dyDescent="0.25">
      <c r="B55" s="10"/>
      <c r="C55" s="329" t="s">
        <v>125</v>
      </c>
      <c r="D55" s="329"/>
      <c r="E55" s="329"/>
      <c r="F55" s="330"/>
    </row>
    <row r="56" spans="1:6" x14ac:dyDescent="0.25">
      <c r="A56" s="104"/>
      <c r="B56" s="19">
        <v>47</v>
      </c>
      <c r="C56" s="338" t="s">
        <v>126</v>
      </c>
      <c r="D56" s="339"/>
      <c r="E56" s="339"/>
      <c r="F56" s="340"/>
    </row>
    <row r="57" spans="1:6" x14ac:dyDescent="0.25">
      <c r="A57" s="103" t="s">
        <v>54</v>
      </c>
      <c r="B57" s="16"/>
      <c r="C57" s="35"/>
      <c r="D57" s="32" t="s">
        <v>55</v>
      </c>
      <c r="E57" s="45" t="s">
        <v>67</v>
      </c>
      <c r="F57" s="35"/>
    </row>
    <row r="58" spans="1:6" x14ac:dyDescent="0.25">
      <c r="A58" s="105">
        <v>1</v>
      </c>
      <c r="B58" s="16">
        <v>1</v>
      </c>
      <c r="C58" s="34" t="s">
        <v>76</v>
      </c>
      <c r="D58" s="33">
        <f>COUNTIF('BASE DE DATOS 2017'!AV:AV,B58)</f>
        <v>9</v>
      </c>
      <c r="E58" s="46">
        <f>D58/SUM(D58:D61)</f>
        <v>1</v>
      </c>
      <c r="F58" s="33"/>
    </row>
    <row r="59" spans="1:6" x14ac:dyDescent="0.25">
      <c r="A59" s="105">
        <v>0.66666666666666663</v>
      </c>
      <c r="B59" s="16">
        <v>2</v>
      </c>
      <c r="C59" s="34" t="s">
        <v>77</v>
      </c>
      <c r="D59" s="33">
        <f>COUNTIF('BASE DE DATOS 2017'!AV:AV,B59)</f>
        <v>0</v>
      </c>
      <c r="E59" s="46">
        <f>D59/SUM(D58:D61)</f>
        <v>0</v>
      </c>
      <c r="F59" s="33"/>
    </row>
    <row r="60" spans="1:6" x14ac:dyDescent="0.25">
      <c r="A60" s="106">
        <v>0.33333333333333331</v>
      </c>
      <c r="B60" s="16">
        <v>3</v>
      </c>
      <c r="C60" s="34" t="s">
        <v>78</v>
      </c>
      <c r="D60" s="33">
        <f>COUNTIF('BASE DE DATOS 2017'!AV:AV,B60)</f>
        <v>0</v>
      </c>
      <c r="E60" s="46">
        <f>D60/SUM(D58:D61)</f>
        <v>0</v>
      </c>
      <c r="F60" s="33"/>
    </row>
    <row r="61" spans="1:6" x14ac:dyDescent="0.25">
      <c r="A61" s="106">
        <v>0</v>
      </c>
      <c r="B61" s="16">
        <v>4</v>
      </c>
      <c r="C61" s="34" t="s">
        <v>79</v>
      </c>
      <c r="D61" s="33">
        <f>COUNTIF('BASE DE DATOS 2017'!AV:AV,B61)</f>
        <v>0</v>
      </c>
      <c r="E61" s="46">
        <f>D61/SUM(D58:D61)</f>
        <v>0</v>
      </c>
      <c r="F61" s="16"/>
    </row>
    <row r="62" spans="1:6" x14ac:dyDescent="0.25">
      <c r="D62" s="14">
        <f>((D58*A58)+(D59*A59)+(D60*A60)+(D61*A61))/(SUM(D58:D61)*A58)</f>
        <v>1</v>
      </c>
      <c r="E62" s="16"/>
      <c r="F62" s="16"/>
    </row>
    <row r="63" spans="1:6" x14ac:dyDescent="0.25">
      <c r="A63" s="104"/>
      <c r="B63" s="19">
        <v>48</v>
      </c>
      <c r="C63" s="338" t="s">
        <v>127</v>
      </c>
      <c r="D63" s="339"/>
      <c r="E63" s="339"/>
      <c r="F63" s="340"/>
    </row>
    <row r="64" spans="1:6" x14ac:dyDescent="0.25">
      <c r="A64" s="103" t="s">
        <v>54</v>
      </c>
      <c r="B64" s="16"/>
      <c r="C64" s="35"/>
      <c r="D64" s="32" t="s">
        <v>55</v>
      </c>
      <c r="E64" s="45" t="s">
        <v>67</v>
      </c>
      <c r="F64" s="35"/>
    </row>
    <row r="65" spans="1:6" x14ac:dyDescent="0.25">
      <c r="A65" s="105">
        <v>1</v>
      </c>
      <c r="B65" s="16">
        <v>1</v>
      </c>
      <c r="C65" s="34" t="s">
        <v>76</v>
      </c>
      <c r="D65" s="33">
        <f>COUNTIF('BASE DE DATOS 2017'!AW:AW,B65)</f>
        <v>9</v>
      </c>
      <c r="E65" s="46">
        <f>D65/SUM(D65:D68)</f>
        <v>1</v>
      </c>
      <c r="F65" s="33"/>
    </row>
    <row r="66" spans="1:6" x14ac:dyDescent="0.25">
      <c r="A66" s="105">
        <v>0.66666666666666663</v>
      </c>
      <c r="B66" s="16">
        <v>2</v>
      </c>
      <c r="C66" s="34" t="s">
        <v>77</v>
      </c>
      <c r="D66" s="33">
        <f>COUNTIF('BASE DE DATOS 2017'!AW:AW,B66)</f>
        <v>0</v>
      </c>
      <c r="E66" s="46">
        <f>D66/SUM(D65:D68)</f>
        <v>0</v>
      </c>
      <c r="F66" s="33"/>
    </row>
    <row r="67" spans="1:6" x14ac:dyDescent="0.25">
      <c r="A67" s="106">
        <v>0.33333333333333331</v>
      </c>
      <c r="B67" s="16">
        <v>3</v>
      </c>
      <c r="C67" s="34" t="s">
        <v>78</v>
      </c>
      <c r="D67" s="33">
        <f>COUNTIF('BASE DE DATOS 2017'!AW:AW,B67)</f>
        <v>0</v>
      </c>
      <c r="E67" s="46">
        <f>D67/SUM(D65:D68)</f>
        <v>0</v>
      </c>
      <c r="F67" s="33"/>
    </row>
    <row r="68" spans="1:6" x14ac:dyDescent="0.25">
      <c r="A68" s="106">
        <v>0</v>
      </c>
      <c r="B68" s="16">
        <v>4</v>
      </c>
      <c r="C68" s="34" t="s">
        <v>79</v>
      </c>
      <c r="D68" s="33">
        <f>COUNTIF('BASE DE DATOS 2017'!AW:AW,B68)</f>
        <v>0</v>
      </c>
      <c r="E68" s="46">
        <f>D68/SUM(D65:D68)</f>
        <v>0</v>
      </c>
      <c r="F68" s="16"/>
    </row>
    <row r="69" spans="1:6" x14ac:dyDescent="0.25">
      <c r="D69" s="14">
        <f>((D65*A65)+(D66*A66)+(D67*A67)+(D68*A68))/(SUM(D65:D68)*A65)</f>
        <v>1</v>
      </c>
      <c r="E69" s="16"/>
      <c r="F69" s="16"/>
    </row>
    <row r="70" spans="1:6" x14ac:dyDescent="0.25">
      <c r="E70" s="341">
        <f>AVERAGE(D62,D69)</f>
        <v>1</v>
      </c>
      <c r="F70" s="342"/>
    </row>
    <row r="72" spans="1:6" x14ac:dyDescent="0.25">
      <c r="B72" s="10"/>
      <c r="C72" s="329" t="s">
        <v>51</v>
      </c>
      <c r="D72" s="329"/>
      <c r="E72" s="329"/>
      <c r="F72" s="330"/>
    </row>
    <row r="73" spans="1:6" x14ac:dyDescent="0.25">
      <c r="A73" s="104"/>
      <c r="B73" s="19">
        <v>49</v>
      </c>
      <c r="C73" s="338" t="s">
        <v>138</v>
      </c>
      <c r="D73" s="339"/>
      <c r="E73" s="339"/>
      <c r="F73" s="340"/>
    </row>
    <row r="74" spans="1:6" x14ac:dyDescent="0.25">
      <c r="A74" s="103" t="s">
        <v>54</v>
      </c>
      <c r="B74" s="16"/>
      <c r="C74" s="35"/>
      <c r="D74" s="32" t="s">
        <v>55</v>
      </c>
      <c r="E74" s="45" t="s">
        <v>67</v>
      </c>
      <c r="F74" s="35"/>
    </row>
    <row r="75" spans="1:6" x14ac:dyDescent="0.25">
      <c r="A75" s="105">
        <v>1</v>
      </c>
      <c r="B75" s="16">
        <v>1</v>
      </c>
      <c r="C75" s="34" t="s">
        <v>64</v>
      </c>
      <c r="D75" s="33">
        <f>COUNTIF('BASE DE DATOS 2017'!AX:AX,B75)</f>
        <v>2</v>
      </c>
      <c r="E75" s="46">
        <f>D75/SUM(D75:D76)</f>
        <v>0.22222222222222221</v>
      </c>
      <c r="F75" s="33"/>
    </row>
    <row r="76" spans="1:6" x14ac:dyDescent="0.25">
      <c r="A76" s="105">
        <v>0</v>
      </c>
      <c r="B76" s="16">
        <v>2</v>
      </c>
      <c r="C76" s="34" t="s">
        <v>65</v>
      </c>
      <c r="D76" s="33">
        <f>COUNTIF('BASE DE DATOS 2017'!AX:AX,B76)</f>
        <v>7</v>
      </c>
      <c r="E76" s="46">
        <f>D76/SUM(D75:D76)</f>
        <v>0.77777777777777779</v>
      </c>
      <c r="F76" s="33"/>
    </row>
    <row r="77" spans="1:6" x14ac:dyDescent="0.25">
      <c r="D77" s="14">
        <f>((D75*A75)+(D76*A76))/(SUM(D75:D76)*A75)</f>
        <v>0.22222222222222221</v>
      </c>
      <c r="E77" s="16"/>
      <c r="F77" s="16"/>
    </row>
    <row r="78" spans="1:6" ht="26.25" customHeight="1" x14ac:dyDescent="0.25">
      <c r="A78" s="104"/>
      <c r="B78" s="19">
        <v>50</v>
      </c>
      <c r="C78" s="338" t="s">
        <v>139</v>
      </c>
      <c r="D78" s="339"/>
      <c r="E78" s="339"/>
      <c r="F78" s="340"/>
    </row>
    <row r="79" spans="1:6" x14ac:dyDescent="0.25">
      <c r="A79" s="103" t="s">
        <v>54</v>
      </c>
      <c r="B79" s="16"/>
      <c r="C79" s="35"/>
      <c r="D79" s="32" t="s">
        <v>55</v>
      </c>
      <c r="E79" s="45" t="s">
        <v>67</v>
      </c>
      <c r="F79" s="35"/>
    </row>
    <row r="80" spans="1:6" x14ac:dyDescent="0.25">
      <c r="A80" s="105">
        <v>0.75</v>
      </c>
      <c r="B80" s="16">
        <v>1</v>
      </c>
      <c r="C80" s="34" t="s">
        <v>140</v>
      </c>
      <c r="D80" s="33">
        <f>COUNTIF('BASE DE DATOS 2017'!AY:AY,B80)</f>
        <v>1</v>
      </c>
      <c r="E80" s="46">
        <f>D80/SUM(D80:D83)</f>
        <v>0.1111111111111111</v>
      </c>
      <c r="F80" s="33"/>
    </row>
    <row r="81" spans="1:6" x14ac:dyDescent="0.25">
      <c r="A81" s="105">
        <v>0.5</v>
      </c>
      <c r="B81" s="16">
        <v>2</v>
      </c>
      <c r="C81" s="34" t="s">
        <v>141</v>
      </c>
      <c r="D81" s="33">
        <f>COUNTIF('BASE DE DATOS 2017'!AY:AY,B81)</f>
        <v>0</v>
      </c>
      <c r="E81" s="46">
        <f>D81/SUM(D80:D83)</f>
        <v>0</v>
      </c>
      <c r="F81" s="33"/>
    </row>
    <row r="82" spans="1:6" x14ac:dyDescent="0.25">
      <c r="A82" s="106">
        <v>1</v>
      </c>
      <c r="B82" s="16">
        <v>3</v>
      </c>
      <c r="C82" s="34" t="s">
        <v>142</v>
      </c>
      <c r="D82" s="33">
        <f>COUNTIF('BASE DE DATOS 2017'!AY:AY,B82)</f>
        <v>1</v>
      </c>
      <c r="E82" s="46">
        <f>D82/SUM(D80:D83)</f>
        <v>0.1111111111111111</v>
      </c>
      <c r="F82" s="33"/>
    </row>
    <row r="83" spans="1:6" x14ac:dyDescent="0.25">
      <c r="A83" s="106">
        <v>0</v>
      </c>
      <c r="B83" s="16">
        <v>4</v>
      </c>
      <c r="C83" s="34" t="s">
        <v>143</v>
      </c>
      <c r="D83" s="33">
        <f>COUNTIF('BASE DE DATOS 2017'!AY:AY,B83)</f>
        <v>7</v>
      </c>
      <c r="E83" s="46">
        <f>D83/SUM(D80:D83)</f>
        <v>0.77777777777777779</v>
      </c>
      <c r="F83" s="16"/>
    </row>
    <row r="84" spans="1:6" x14ac:dyDescent="0.25">
      <c r="D84" s="14">
        <f>((D80*A80)+(D81*A81)+(D82*A82)+(D83*A83))/(SUM(D80:D83)*A82)</f>
        <v>0.19444444444444445</v>
      </c>
      <c r="E84" s="16"/>
      <c r="F84" s="16"/>
    </row>
    <row r="85" spans="1:6" x14ac:dyDescent="0.25">
      <c r="E85" s="341">
        <f>AVERAGE(D77,D84)</f>
        <v>0.20833333333333331</v>
      </c>
      <c r="F85" s="342"/>
    </row>
    <row r="88" spans="1:6" x14ac:dyDescent="0.25">
      <c r="B88" s="10"/>
      <c r="C88" s="329" t="s">
        <v>144</v>
      </c>
      <c r="D88" s="329"/>
      <c r="E88" s="329"/>
      <c r="F88" s="330"/>
    </row>
    <row r="89" spans="1:6" ht="26.25" customHeight="1" x14ac:dyDescent="0.25">
      <c r="B89" s="39">
        <v>51</v>
      </c>
      <c r="C89" s="355" t="s">
        <v>145</v>
      </c>
      <c r="D89" s="355"/>
      <c r="E89" s="355"/>
      <c r="F89" s="356"/>
    </row>
    <row r="90" spans="1:6" x14ac:dyDescent="0.25">
      <c r="A90" s="103" t="s">
        <v>54</v>
      </c>
      <c r="B90" s="24"/>
      <c r="C90" s="24"/>
      <c r="D90" s="32" t="s">
        <v>55</v>
      </c>
      <c r="E90" s="45" t="s">
        <v>67</v>
      </c>
      <c r="F90" s="28"/>
    </row>
    <row r="91" spans="1:6" x14ac:dyDescent="0.25">
      <c r="A91" s="104">
        <v>1</v>
      </c>
      <c r="B91" s="16">
        <v>1</v>
      </c>
      <c r="C91" s="16" t="s">
        <v>76</v>
      </c>
      <c r="D91" s="33">
        <f>COUNTIF('BASE DE DATOS 2017'!AZ:AZ,B91)</f>
        <v>2</v>
      </c>
      <c r="E91" s="46">
        <f>D91/SUM(D91:D95)</f>
        <v>0.22222222222222221</v>
      </c>
      <c r="F91" s="21"/>
    </row>
    <row r="92" spans="1:6" x14ac:dyDescent="0.25">
      <c r="A92" s="104">
        <v>0.5</v>
      </c>
      <c r="B92" s="16">
        <v>2</v>
      </c>
      <c r="C92" s="16" t="s">
        <v>77</v>
      </c>
      <c r="D92" s="33">
        <f>COUNTIF('BASE DE DATOS 2017'!AZ:AZ,B92)</f>
        <v>0</v>
      </c>
      <c r="E92" s="46">
        <f>D92/SUM(D91:D95)</f>
        <v>0</v>
      </c>
      <c r="F92" s="21"/>
    </row>
    <row r="93" spans="1:6" x14ac:dyDescent="0.25">
      <c r="A93" s="104">
        <v>0.25</v>
      </c>
      <c r="B93" s="16">
        <v>3</v>
      </c>
      <c r="C93" s="16" t="s">
        <v>78</v>
      </c>
      <c r="D93" s="33">
        <f>COUNTIF('BASE DE DATOS 2017'!AZ:AZ,B93)</f>
        <v>2</v>
      </c>
      <c r="E93" s="46">
        <f>D93/SUM(D91:D95)</f>
        <v>0.22222222222222221</v>
      </c>
      <c r="F93" s="21"/>
    </row>
    <row r="94" spans="1:6" x14ac:dyDescent="0.25">
      <c r="A94" s="104">
        <v>0</v>
      </c>
      <c r="B94" s="16">
        <v>4</v>
      </c>
      <c r="C94" s="16" t="s">
        <v>79</v>
      </c>
      <c r="D94" s="33">
        <f>COUNTIF('BASE DE DATOS 2017'!AZ:AZ,B94)</f>
        <v>0</v>
      </c>
      <c r="E94" s="46">
        <f>D94/SUM(D91:D95)</f>
        <v>0</v>
      </c>
      <c r="F94" s="21"/>
    </row>
    <row r="95" spans="1:6" x14ac:dyDescent="0.25">
      <c r="A95" s="104"/>
      <c r="B95" s="16">
        <v>5</v>
      </c>
      <c r="C95" s="16" t="s">
        <v>257</v>
      </c>
      <c r="D95" s="33">
        <f>COUNTIF('BASE DE DATOS 2017'!AZ:AZ,B95)</f>
        <v>5</v>
      </c>
      <c r="E95" s="46">
        <f>D95/SUM(D91:D95)</f>
        <v>0.55555555555555558</v>
      </c>
      <c r="F95" s="21"/>
    </row>
    <row r="96" spans="1:6" x14ac:dyDescent="0.25">
      <c r="D96" s="14">
        <f>((D91*A91)+(D92*A92)+(D93*A93)+(D94*A94))/(SUM(D91:D94)*A91)</f>
        <v>0.625</v>
      </c>
      <c r="E96" s="16"/>
      <c r="F96" s="21"/>
    </row>
  </sheetData>
  <mergeCells count="20">
    <mergeCell ref="C2:F2"/>
    <mergeCell ref="C9:F9"/>
    <mergeCell ref="C56:F56"/>
    <mergeCell ref="C1:F1"/>
    <mergeCell ref="C30:F30"/>
    <mergeCell ref="C46:F46"/>
    <mergeCell ref="C55:F55"/>
    <mergeCell ref="C72:F72"/>
    <mergeCell ref="E85:F85"/>
    <mergeCell ref="C88:F88"/>
    <mergeCell ref="C89:F89"/>
    <mergeCell ref="E17:F17"/>
    <mergeCell ref="C31:F31"/>
    <mergeCell ref="C47:F47"/>
    <mergeCell ref="C73:F73"/>
    <mergeCell ref="C78:F78"/>
    <mergeCell ref="E70:F70"/>
    <mergeCell ref="C21:F21"/>
    <mergeCell ref="C63:F63"/>
    <mergeCell ref="C20:F2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2482"/>
  <sheetViews>
    <sheetView workbookViewId="0">
      <selection activeCell="U17" sqref="U17"/>
    </sheetView>
  </sheetViews>
  <sheetFormatPr baseColWidth="10" defaultColWidth="4.7109375" defaultRowHeight="11.25" x14ac:dyDescent="0.2"/>
  <cols>
    <col min="1" max="21" width="4.7109375" style="1"/>
    <col min="22" max="29" width="4.7109375" style="2"/>
    <col min="30" max="30" width="4.7109375" style="1"/>
    <col min="31" max="34" width="4.7109375" style="2"/>
    <col min="35" max="43" width="4.7109375" style="1" customWidth="1"/>
    <col min="44" max="44" width="4.7109375" style="2" customWidth="1"/>
    <col min="45" max="52" width="4.7109375" style="1" customWidth="1"/>
    <col min="53" max="16384" width="4.7109375" style="1"/>
  </cols>
  <sheetData>
    <row r="1" spans="2:53" s="101" customFormat="1" x14ac:dyDescent="0.2">
      <c r="B1" s="101">
        <v>1</v>
      </c>
      <c r="C1" s="101">
        <v>2</v>
      </c>
      <c r="D1" s="101">
        <v>3</v>
      </c>
      <c r="E1" s="101">
        <v>4</v>
      </c>
      <c r="F1" s="101">
        <v>5</v>
      </c>
      <c r="G1" s="101">
        <v>6</v>
      </c>
      <c r="H1" s="101">
        <v>7</v>
      </c>
      <c r="I1" s="101">
        <v>8</v>
      </c>
      <c r="J1" s="101">
        <v>9</v>
      </c>
      <c r="K1" s="101">
        <v>10</v>
      </c>
      <c r="L1" s="101">
        <v>11</v>
      </c>
      <c r="M1" s="101">
        <v>12</v>
      </c>
      <c r="N1" s="101">
        <v>13</v>
      </c>
      <c r="O1" s="101">
        <v>14</v>
      </c>
      <c r="P1" s="101">
        <v>15</v>
      </c>
      <c r="Q1" s="101">
        <v>16</v>
      </c>
      <c r="R1" s="101">
        <v>17</v>
      </c>
      <c r="S1" s="101">
        <v>18</v>
      </c>
      <c r="T1" s="101">
        <v>19</v>
      </c>
      <c r="U1" s="101">
        <v>20</v>
      </c>
      <c r="V1" s="101">
        <v>21</v>
      </c>
      <c r="W1" s="101">
        <v>22</v>
      </c>
      <c r="X1" s="101">
        <v>23</v>
      </c>
      <c r="Y1" s="101">
        <v>24</v>
      </c>
      <c r="Z1" s="101">
        <v>25</v>
      </c>
      <c r="AA1" s="101">
        <v>26</v>
      </c>
      <c r="AB1" s="101">
        <v>27</v>
      </c>
      <c r="AC1" s="101">
        <v>28</v>
      </c>
      <c r="AD1" s="101">
        <v>29</v>
      </c>
      <c r="AE1" s="101">
        <v>30</v>
      </c>
      <c r="AF1" s="101">
        <v>31</v>
      </c>
      <c r="AG1" s="101">
        <v>32</v>
      </c>
      <c r="AH1" s="101">
        <v>33</v>
      </c>
      <c r="AI1" s="101">
        <v>34</v>
      </c>
      <c r="AJ1" s="101">
        <v>35</v>
      </c>
      <c r="AK1" s="101">
        <v>36</v>
      </c>
      <c r="AL1" s="101">
        <v>37</v>
      </c>
      <c r="AM1" s="101">
        <v>38</v>
      </c>
      <c r="AN1" s="101">
        <v>39</v>
      </c>
      <c r="AO1" s="101">
        <v>40</v>
      </c>
      <c r="AP1" s="101">
        <v>41</v>
      </c>
      <c r="AQ1" s="101">
        <v>42</v>
      </c>
      <c r="AR1" s="101">
        <v>43</v>
      </c>
      <c r="AS1" s="101">
        <v>44</v>
      </c>
      <c r="AT1" s="101">
        <v>45</v>
      </c>
      <c r="AU1" s="101">
        <v>46</v>
      </c>
      <c r="AV1" s="101">
        <v>47</v>
      </c>
      <c r="AW1" s="101">
        <v>48</v>
      </c>
      <c r="AX1" s="101">
        <v>49</v>
      </c>
      <c r="AY1" s="101">
        <v>50</v>
      </c>
      <c r="AZ1" s="101">
        <v>51</v>
      </c>
      <c r="BA1" s="101">
        <v>52</v>
      </c>
    </row>
    <row r="2" spans="2:53" s="3" customFormat="1" x14ac:dyDescent="0.2">
      <c r="B2" s="3" t="s">
        <v>186</v>
      </c>
      <c r="C2" s="3" t="s">
        <v>187</v>
      </c>
      <c r="D2" s="3" t="s">
        <v>242</v>
      </c>
      <c r="E2" s="3" t="s">
        <v>243</v>
      </c>
      <c r="F2" s="3" t="s">
        <v>190</v>
      </c>
      <c r="G2" s="3" t="s">
        <v>191</v>
      </c>
      <c r="H2" s="3" t="s">
        <v>192</v>
      </c>
      <c r="I2" s="3" t="s">
        <v>193</v>
      </c>
      <c r="J2" s="3" t="s">
        <v>194</v>
      </c>
      <c r="K2" s="3" t="s">
        <v>195</v>
      </c>
      <c r="L2" s="3" t="s">
        <v>196</v>
      </c>
      <c r="M2" s="3" t="s">
        <v>241</v>
      </c>
      <c r="N2" s="3" t="s">
        <v>197</v>
      </c>
      <c r="O2" s="3" t="s">
        <v>198</v>
      </c>
      <c r="P2" s="3" t="s">
        <v>239</v>
      </c>
      <c r="Q2" s="3" t="s">
        <v>200</v>
      </c>
      <c r="R2" s="3" t="s">
        <v>201</v>
      </c>
      <c r="S2" s="3" t="s">
        <v>235</v>
      </c>
      <c r="T2" s="3" t="s">
        <v>202</v>
      </c>
      <c r="U2" s="3" t="s">
        <v>203</v>
      </c>
      <c r="V2" s="4" t="s">
        <v>205</v>
      </c>
      <c r="W2" s="4" t="s">
        <v>206</v>
      </c>
      <c r="X2" s="4" t="s">
        <v>207</v>
      </c>
      <c r="Y2" s="4" t="s">
        <v>244</v>
      </c>
      <c r="Z2" s="4" t="s">
        <v>240</v>
      </c>
      <c r="AA2" s="4" t="s">
        <v>210</v>
      </c>
      <c r="AB2" s="4" t="s">
        <v>211</v>
      </c>
      <c r="AC2" s="4" t="s">
        <v>212</v>
      </c>
      <c r="AD2" s="4" t="s">
        <v>213</v>
      </c>
      <c r="AE2" s="4" t="s">
        <v>214</v>
      </c>
      <c r="AF2" s="4" t="s">
        <v>215</v>
      </c>
      <c r="AG2" s="4" t="s">
        <v>216</v>
      </c>
      <c r="AH2" s="4" t="s">
        <v>217</v>
      </c>
      <c r="AI2" s="3" t="s">
        <v>218</v>
      </c>
      <c r="AJ2" s="3" t="s">
        <v>220</v>
      </c>
      <c r="AK2" s="3" t="s">
        <v>237</v>
      </c>
      <c r="AL2" s="3" t="s">
        <v>219</v>
      </c>
      <c r="AM2" s="3" t="s">
        <v>223</v>
      </c>
      <c r="AN2" s="3" t="s">
        <v>222</v>
      </c>
      <c r="AO2" s="3" t="s">
        <v>1</v>
      </c>
      <c r="AP2" s="3" t="s">
        <v>0</v>
      </c>
      <c r="AQ2" s="3" t="s">
        <v>224</v>
      </c>
      <c r="AR2" s="4" t="s">
        <v>226</v>
      </c>
      <c r="AS2" s="3" t="s">
        <v>227</v>
      </c>
      <c r="AT2" s="3" t="s">
        <v>228</v>
      </c>
      <c r="AU2" s="3" t="s">
        <v>229</v>
      </c>
      <c r="AV2" s="4" t="s">
        <v>225</v>
      </c>
      <c r="AW2" s="3" t="s">
        <v>236</v>
      </c>
      <c r="AX2" s="3" t="s">
        <v>231</v>
      </c>
      <c r="AY2" s="79" t="s">
        <v>238</v>
      </c>
      <c r="AZ2" s="3" t="s">
        <v>233</v>
      </c>
      <c r="BA2" s="3" t="s">
        <v>234</v>
      </c>
    </row>
    <row r="3" spans="2:53" ht="15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2:53" ht="15" x14ac:dyDescent="0.2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2:53" ht="15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2:53" ht="15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2:53" ht="15" x14ac:dyDescent="0.2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2:53" ht="15" x14ac:dyDescent="0.2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2:53" ht="15" x14ac:dyDescent="0.2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2:53" ht="15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2:53" ht="15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2:53" ht="15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2:53" ht="15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2:53" ht="15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2:53" ht="15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2:53" ht="15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2:53" ht="15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53" ht="15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53" ht="15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53" ht="15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53" ht="15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53" ht="15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53" ht="15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2:53" ht="15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2:53" ht="15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2:53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2:53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53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:53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:53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2:53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2:53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2:53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2:53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2:53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2:53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2:53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2:53" ht="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2:53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2:53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ht="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2:53" ht="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2:53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2:53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2:53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2:53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2:53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2:53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2:53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2:53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2:53" ht="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2:53" ht="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2:53" ht="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2:53" ht="1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2:53" ht="1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2:53" ht="1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2:53" ht="1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2:53" ht="1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2:53" ht="1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2:53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2:53" ht="1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2:53" ht="1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2:53" ht="1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2:53" ht="1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2:53" ht="1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2:53" ht="1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2:53" ht="1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2:53" ht="1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2:53" ht="1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2:53" ht="1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2:53" ht="1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2:53" ht="1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2:53" ht="1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53" ht="1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2:53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2:53" ht="15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2:53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2:53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2:53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2:53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2:53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2:53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2:53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2:53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2:53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2:53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2:53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2:53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2:53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2:53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2:53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2:53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2:53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2:53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2:53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2:53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2:53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2:53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2:53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2:53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  <row r="101" spans="2:53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2:53" ht="1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</row>
    <row r="103" spans="2:53" ht="15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2:53" ht="15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2:53" ht="15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</row>
    <row r="106" spans="2:53" ht="15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</row>
    <row r="107" spans="2:53" ht="15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2:53" ht="15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2:53" ht="15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</row>
    <row r="110" spans="2:53" ht="15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2:53" ht="15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2:53" ht="15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2:53" ht="15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2:53" ht="15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2:53" ht="15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</row>
    <row r="116" spans="2:53" ht="15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</row>
    <row r="117" spans="2:53" ht="15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</row>
    <row r="118" spans="2:53" ht="15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</row>
    <row r="119" spans="2:53" ht="15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2:53" ht="15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</row>
    <row r="121" spans="2:53" ht="15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2:53" ht="15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2:53" ht="15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</row>
    <row r="124" spans="2:53" ht="15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2:53" ht="15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2:53" ht="15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</row>
    <row r="127" spans="2:53" ht="15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</row>
    <row r="128" spans="2:53" ht="15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</row>
    <row r="129" spans="2:53" ht="15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2:53" ht="15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2:53" ht="15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2:53" ht="15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2:53" ht="15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2:53" ht="15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2:53" ht="15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2:53" ht="15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2:53" ht="15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</row>
    <row r="138" spans="2:53" ht="15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</row>
    <row r="139" spans="2:53" ht="15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2:53" ht="15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</row>
    <row r="141" spans="2:53" ht="15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  <row r="142" spans="2:53" ht="15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3" spans="2:53" ht="15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</row>
    <row r="144" spans="2:53" ht="15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</row>
    <row r="145" spans="2:53" ht="15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</row>
    <row r="146" spans="2:53" ht="15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</row>
    <row r="147" spans="2:53" ht="15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</row>
    <row r="148" spans="2:53" ht="15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</row>
    <row r="149" spans="2:53" ht="15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</row>
    <row r="150" spans="2:53" ht="15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</row>
    <row r="151" spans="2:53" ht="15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</row>
    <row r="152" spans="2:53" ht="15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</row>
    <row r="153" spans="2:53" ht="15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</row>
    <row r="154" spans="2:53" ht="15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</row>
    <row r="155" spans="2:53" ht="15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</row>
    <row r="156" spans="2:53" ht="15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</row>
    <row r="157" spans="2:53" ht="15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</row>
    <row r="158" spans="2:53" ht="15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</row>
    <row r="159" spans="2:53" ht="15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</row>
    <row r="160" spans="2:53" ht="15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</row>
    <row r="161" spans="2:53" ht="15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</row>
    <row r="162" spans="2:53" ht="15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</row>
    <row r="163" spans="2:53" ht="15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</row>
    <row r="164" spans="2:53" ht="15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</row>
    <row r="165" spans="2:53" ht="15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</row>
    <row r="166" spans="2:53" ht="15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</row>
    <row r="167" spans="2:53" ht="15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</row>
    <row r="168" spans="2:53" ht="15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</row>
    <row r="169" spans="2:53" ht="15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</row>
    <row r="170" spans="2:53" ht="15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</row>
    <row r="171" spans="2:53" ht="15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</row>
    <row r="172" spans="2:53" ht="15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</row>
    <row r="173" spans="2:53" ht="15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</row>
    <row r="174" spans="2:53" ht="15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</row>
    <row r="175" spans="2:53" ht="15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</row>
    <row r="176" spans="2:53" ht="15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</row>
    <row r="177" spans="2:53" ht="15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</row>
    <row r="178" spans="2:53" ht="15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</row>
    <row r="179" spans="2:53" ht="15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</row>
    <row r="180" spans="2:53" ht="15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</row>
    <row r="181" spans="2:53" ht="15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</row>
    <row r="182" spans="2:53" ht="15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</row>
    <row r="183" spans="2:53" ht="15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</row>
    <row r="184" spans="2:53" ht="15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</row>
    <row r="185" spans="2:53" ht="15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</row>
    <row r="186" spans="2:53" ht="15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</row>
    <row r="187" spans="2:53" ht="15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</row>
    <row r="188" spans="2:53" ht="15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</row>
    <row r="189" spans="2:53" ht="15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</row>
    <row r="190" spans="2:53" ht="15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</row>
    <row r="191" spans="2:53" ht="15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</row>
    <row r="192" spans="2:53" ht="15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</row>
    <row r="193" spans="2:53" ht="15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</row>
    <row r="194" spans="2:53" ht="15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</row>
    <row r="195" spans="2:53" ht="15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</row>
    <row r="196" spans="2:53" ht="15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</row>
    <row r="197" spans="2:53" ht="15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</row>
    <row r="198" spans="2:53" ht="15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</row>
    <row r="199" spans="2:53" ht="15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</row>
    <row r="200" spans="2:53" ht="15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</row>
    <row r="201" spans="2:53" ht="15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</row>
    <row r="202" spans="2:53" ht="15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</row>
    <row r="203" spans="2:53" ht="15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</row>
    <row r="204" spans="2:53" ht="15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</row>
    <row r="205" spans="2:53" ht="15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</row>
    <row r="206" spans="2:53" ht="15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</row>
    <row r="207" spans="2:53" ht="15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</row>
    <row r="208" spans="2:53" ht="15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</row>
    <row r="209" spans="2:53" ht="15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</row>
    <row r="210" spans="2:53" ht="15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</row>
    <row r="211" spans="2:53" ht="15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</row>
    <row r="212" spans="2:53" ht="15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</row>
    <row r="213" spans="2:53" ht="15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</row>
    <row r="214" spans="2:53" ht="15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</row>
    <row r="215" spans="2:53" ht="15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</row>
    <row r="216" spans="2:53" ht="15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</row>
    <row r="217" spans="2:53" ht="15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</row>
    <row r="218" spans="2:53" ht="15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</row>
    <row r="219" spans="2:53" ht="15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</row>
    <row r="220" spans="2:53" ht="15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</row>
    <row r="221" spans="2:53" ht="15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</row>
    <row r="222" spans="2:53" ht="15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</row>
    <row r="223" spans="2:53" ht="15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</row>
    <row r="224" spans="2:53" ht="15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</row>
    <row r="225" spans="2:53" ht="15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</row>
    <row r="226" spans="2:53" ht="15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</row>
    <row r="227" spans="2:53" ht="15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</row>
    <row r="228" spans="2:53" ht="15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</row>
    <row r="229" spans="2:53" ht="15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</row>
    <row r="230" spans="2:53" ht="15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</row>
    <row r="231" spans="2:53" ht="15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</row>
    <row r="232" spans="2:53" ht="15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</row>
    <row r="233" spans="2:53" ht="15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</row>
    <row r="234" spans="2:53" ht="15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</row>
    <row r="235" spans="2:53" ht="15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</row>
    <row r="236" spans="2:53" ht="15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</row>
    <row r="237" spans="2:53" ht="15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</row>
    <row r="238" spans="2:53" ht="15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</row>
    <row r="239" spans="2:53" ht="15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</row>
    <row r="240" spans="2:53" ht="15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</row>
    <row r="241" spans="2:53" ht="15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</row>
    <row r="242" spans="2:53" ht="15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</row>
    <row r="243" spans="2:53" ht="15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</row>
    <row r="244" spans="2:53" ht="15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</row>
    <row r="245" spans="2:53" ht="15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</row>
    <row r="246" spans="2:53" ht="15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</row>
    <row r="247" spans="2:53" ht="15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</row>
    <row r="248" spans="2:53" ht="15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</row>
    <row r="249" spans="2:53" ht="15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</row>
    <row r="250" spans="2:53" ht="15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</row>
    <row r="251" spans="2:53" ht="15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</row>
    <row r="252" spans="2:53" ht="15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</row>
    <row r="253" spans="2:53" ht="15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</row>
    <row r="254" spans="2:53" ht="15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</row>
    <row r="255" spans="2:53" ht="15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</row>
    <row r="256" spans="2:53" ht="15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</row>
    <row r="257" spans="2:53" ht="15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</row>
    <row r="258" spans="2:53" ht="15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</row>
    <row r="259" spans="2:53" ht="15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</row>
    <row r="260" spans="2:53" ht="15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</row>
    <row r="261" spans="2:53" ht="15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</row>
    <row r="262" spans="2:53" ht="15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</row>
    <row r="263" spans="2:53" ht="15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</row>
    <row r="264" spans="2:53" ht="15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</row>
    <row r="265" spans="2:53" ht="15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</row>
    <row r="266" spans="2:53" ht="15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</row>
    <row r="267" spans="2:53" ht="15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</row>
    <row r="268" spans="2:53" ht="15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</row>
    <row r="269" spans="2:53" ht="15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</row>
    <row r="270" spans="2:53" ht="15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</row>
    <row r="271" spans="2:53" ht="15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</row>
    <row r="272" spans="2:53" ht="15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</row>
    <row r="273" spans="2:53" ht="15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</row>
    <row r="274" spans="2:53" ht="15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</row>
    <row r="275" spans="2:53" ht="15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</row>
    <row r="276" spans="2:53" ht="15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</row>
    <row r="277" spans="2:53" ht="15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</row>
    <row r="278" spans="2:53" ht="15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</row>
    <row r="279" spans="2:53" ht="15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</row>
    <row r="280" spans="2:53" ht="15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</row>
    <row r="281" spans="2:53" ht="15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</row>
    <row r="282" spans="2:53" ht="15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</row>
    <row r="283" spans="2:53" ht="15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</row>
    <row r="284" spans="2:53" ht="15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</row>
    <row r="285" spans="2:53" ht="15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</row>
    <row r="286" spans="2:53" ht="15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</row>
    <row r="287" spans="2:53" ht="15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</row>
    <row r="288" spans="2:53" ht="15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</row>
    <row r="289" spans="2:53" ht="15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</row>
    <row r="290" spans="2:53" ht="15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</row>
    <row r="291" spans="2:53" ht="15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</row>
    <row r="292" spans="2:53" ht="15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</row>
    <row r="293" spans="2:53" ht="15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</row>
    <row r="294" spans="2:53" ht="15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</row>
    <row r="295" spans="2:53" ht="15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</row>
    <row r="296" spans="2:53" ht="15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</row>
    <row r="297" spans="2:53" ht="15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</row>
    <row r="298" spans="2:53" ht="15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</row>
    <row r="299" spans="2:53" ht="15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</row>
    <row r="300" spans="2:53" ht="15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</row>
    <row r="301" spans="2:53" ht="15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</row>
    <row r="302" spans="2:53" ht="15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</row>
    <row r="303" spans="2:53" ht="15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</row>
    <row r="304" spans="2:53" ht="15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</row>
    <row r="305" spans="2:53" ht="15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</row>
    <row r="306" spans="2:53" ht="15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</row>
    <row r="307" spans="2:53" ht="15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</row>
    <row r="308" spans="2:53" ht="15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</row>
    <row r="309" spans="2:53" ht="15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</row>
    <row r="310" spans="2:53" ht="15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</row>
    <row r="311" spans="2:53" ht="15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</row>
    <row r="312" spans="2:53" ht="15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</row>
    <row r="313" spans="2:53" ht="15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</row>
    <row r="314" spans="2:53" ht="15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</row>
    <row r="315" spans="2:53" ht="15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</row>
    <row r="316" spans="2:53" ht="15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</row>
    <row r="317" spans="2:53" ht="15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</row>
    <row r="318" spans="2:53" ht="15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</row>
    <row r="319" spans="2:53" ht="15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</row>
    <row r="320" spans="2:53" ht="15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</row>
    <row r="321" spans="2:53" ht="15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</row>
    <row r="322" spans="2:53" ht="15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</row>
    <row r="323" spans="2:53" ht="15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</row>
    <row r="324" spans="2:53" ht="15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</row>
    <row r="325" spans="2:53" ht="15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</row>
    <row r="326" spans="2:53" ht="15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</row>
    <row r="327" spans="2:53" ht="15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</row>
    <row r="328" spans="2:53" ht="15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</row>
    <row r="329" spans="2:53" ht="15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</row>
    <row r="330" spans="2:53" ht="15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</row>
    <row r="331" spans="2:53" ht="15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</row>
    <row r="332" spans="2:53" ht="15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</row>
    <row r="333" spans="2:53" ht="15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</row>
    <row r="334" spans="2:53" ht="15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</row>
    <row r="335" spans="2:53" ht="15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</row>
    <row r="336" spans="2:53" ht="15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</row>
    <row r="337" spans="2:53" ht="15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</row>
    <row r="338" spans="2:53" ht="15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</row>
    <row r="339" spans="2:53" ht="15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</row>
    <row r="340" spans="2:53" ht="15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</row>
    <row r="341" spans="2:53" ht="15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</row>
    <row r="342" spans="2:53" ht="15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</row>
    <row r="343" spans="2:53" ht="15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</row>
    <row r="344" spans="2:53" ht="15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</row>
    <row r="345" spans="2:53" ht="15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</row>
    <row r="346" spans="2:53" ht="15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</row>
    <row r="347" spans="2:53" ht="15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</row>
    <row r="348" spans="2:53" ht="15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</row>
    <row r="349" spans="2:53" ht="15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</row>
    <row r="350" spans="2:53" ht="15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</row>
    <row r="351" spans="2:53" ht="15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</row>
    <row r="352" spans="2:53" ht="15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</row>
    <row r="353" spans="2:53" ht="15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</row>
    <row r="354" spans="2:53" ht="15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</row>
    <row r="355" spans="2:53" ht="15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</row>
    <row r="356" spans="2:53" ht="15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</row>
    <row r="357" spans="2:53" ht="15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</row>
    <row r="358" spans="2:53" ht="15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</row>
    <row r="359" spans="2:53" ht="15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</row>
    <row r="360" spans="2:53" ht="15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</row>
    <row r="361" spans="2:53" ht="15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</row>
    <row r="362" spans="2:53" ht="15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</row>
    <row r="363" spans="2:53" ht="15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</row>
    <row r="364" spans="2:53" ht="15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</row>
    <row r="365" spans="2:53" ht="15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</row>
    <row r="366" spans="2:53" ht="15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</row>
    <row r="367" spans="2:53" ht="15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</row>
    <row r="368" spans="2:53" ht="15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</row>
    <row r="369" spans="2:53" ht="15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</row>
    <row r="370" spans="2:53" ht="15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</row>
    <row r="371" spans="2:53" ht="15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</row>
    <row r="372" spans="2:53" ht="15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</row>
    <row r="373" spans="2:53" ht="15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</row>
    <row r="374" spans="2:53" ht="15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</row>
    <row r="375" spans="2:53" ht="15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</row>
    <row r="376" spans="2:53" ht="15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</row>
    <row r="377" spans="2:53" ht="15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</row>
    <row r="378" spans="2:53" ht="15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</row>
    <row r="379" spans="2:53" ht="15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</row>
    <row r="380" spans="2:53" ht="15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</row>
    <row r="381" spans="2:53" ht="15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</row>
    <row r="382" spans="2:53" ht="15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</row>
    <row r="383" spans="2:53" ht="15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</row>
    <row r="384" spans="2:53" ht="15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</row>
    <row r="385" spans="2:53" ht="15" x14ac:dyDescent="0.2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</row>
    <row r="386" spans="2:53" ht="15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</row>
    <row r="387" spans="2:53" ht="15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</row>
    <row r="388" spans="2:53" ht="15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</row>
    <row r="389" spans="2:53" ht="15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</row>
    <row r="390" spans="2:53" ht="15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</row>
    <row r="391" spans="2:53" ht="15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</row>
    <row r="392" spans="2:53" ht="15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</row>
    <row r="393" spans="2:53" ht="15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</row>
    <row r="394" spans="2:53" ht="15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</row>
    <row r="395" spans="2:53" ht="15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</row>
    <row r="396" spans="2:53" ht="15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</row>
    <row r="397" spans="2:53" ht="15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</row>
    <row r="398" spans="2:53" ht="15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</row>
    <row r="399" spans="2:53" ht="15" x14ac:dyDescent="0.2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</row>
    <row r="400" spans="2:53" ht="15" x14ac:dyDescent="0.2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</row>
    <row r="401" spans="2:53" ht="15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</row>
    <row r="402" spans="2:53" ht="15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</row>
    <row r="403" spans="2:53" ht="15" x14ac:dyDescent="0.2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</row>
    <row r="404" spans="2:53" ht="15" x14ac:dyDescent="0.2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</row>
    <row r="405" spans="2:53" ht="15" x14ac:dyDescent="0.2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</row>
    <row r="406" spans="2:53" ht="15" x14ac:dyDescent="0.2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</row>
    <row r="407" spans="2:53" ht="15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</row>
    <row r="408" spans="2:53" ht="15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</row>
    <row r="409" spans="2:53" ht="15" x14ac:dyDescent="0.2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</row>
    <row r="410" spans="2:53" ht="15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</row>
    <row r="411" spans="2:53" ht="15" x14ac:dyDescent="0.2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</row>
    <row r="412" spans="2:53" ht="15" x14ac:dyDescent="0.2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</row>
    <row r="413" spans="2:53" ht="15" x14ac:dyDescent="0.2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</row>
    <row r="414" spans="2:53" ht="15" x14ac:dyDescent="0.2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</row>
    <row r="415" spans="2:53" ht="15" x14ac:dyDescent="0.2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</row>
    <row r="416" spans="2:53" ht="15" x14ac:dyDescent="0.2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</row>
    <row r="417" spans="2:53" ht="15" x14ac:dyDescent="0.2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</row>
    <row r="418" spans="2:53" ht="15" x14ac:dyDescent="0.2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</row>
    <row r="419" spans="2:53" ht="15" x14ac:dyDescent="0.2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</row>
    <row r="420" spans="2:53" ht="15" x14ac:dyDescent="0.2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</row>
    <row r="421" spans="2:53" ht="15" x14ac:dyDescent="0.2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</row>
    <row r="422" spans="2:53" ht="15" x14ac:dyDescent="0.2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</row>
    <row r="423" spans="2:53" ht="15" x14ac:dyDescent="0.2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</row>
    <row r="424" spans="2:53" ht="15" x14ac:dyDescent="0.2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</row>
    <row r="425" spans="2:53" ht="15" x14ac:dyDescent="0.2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</row>
    <row r="426" spans="2:53" ht="15" x14ac:dyDescent="0.2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</row>
    <row r="427" spans="2:53" ht="15" x14ac:dyDescent="0.2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</row>
    <row r="428" spans="2:53" ht="15" x14ac:dyDescent="0.2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</row>
    <row r="429" spans="2:53" ht="15" x14ac:dyDescent="0.2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</row>
    <row r="430" spans="2:53" ht="15" x14ac:dyDescent="0.2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</row>
    <row r="431" spans="2:53" ht="15" x14ac:dyDescent="0.2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</row>
    <row r="432" spans="2:53" ht="15" x14ac:dyDescent="0.2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</row>
    <row r="433" spans="2:53" ht="15" x14ac:dyDescent="0.2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</row>
    <row r="434" spans="2:53" ht="15" x14ac:dyDescent="0.2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</row>
    <row r="435" spans="2:53" ht="15" x14ac:dyDescent="0.2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</row>
    <row r="436" spans="2:53" ht="15" x14ac:dyDescent="0.2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</row>
    <row r="437" spans="2:53" ht="15" x14ac:dyDescent="0.2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</row>
    <row r="438" spans="2:53" ht="15" x14ac:dyDescent="0.2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</row>
    <row r="439" spans="2:53" ht="15" x14ac:dyDescent="0.2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</row>
    <row r="440" spans="2:53" ht="15" x14ac:dyDescent="0.2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</row>
    <row r="441" spans="2:53" ht="15" x14ac:dyDescent="0.2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</row>
    <row r="442" spans="2:53" ht="15" x14ac:dyDescent="0.2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</row>
    <row r="443" spans="2:53" ht="15" x14ac:dyDescent="0.2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</row>
    <row r="444" spans="2:53" ht="15" x14ac:dyDescent="0.2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</row>
    <row r="445" spans="2:53" ht="15" x14ac:dyDescent="0.2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</row>
    <row r="446" spans="2:53" ht="15" x14ac:dyDescent="0.2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</row>
    <row r="447" spans="2:53" ht="15" x14ac:dyDescent="0.2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</row>
    <row r="448" spans="2:53" ht="15" x14ac:dyDescent="0.2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</row>
    <row r="449" spans="2:53" ht="15" x14ac:dyDescent="0.2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</row>
    <row r="450" spans="2:53" ht="15" x14ac:dyDescent="0.2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</row>
    <row r="451" spans="2:53" ht="15" x14ac:dyDescent="0.2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</row>
    <row r="452" spans="2:53" ht="15" x14ac:dyDescent="0.2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</row>
    <row r="453" spans="2:53" ht="15" x14ac:dyDescent="0.2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</row>
    <row r="454" spans="2:53" ht="15" x14ac:dyDescent="0.2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</row>
    <row r="455" spans="2:53" ht="15" x14ac:dyDescent="0.2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</row>
    <row r="456" spans="2:53" ht="15" x14ac:dyDescent="0.2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</row>
    <row r="457" spans="2:53" ht="15" x14ac:dyDescent="0.2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</row>
    <row r="458" spans="2:53" ht="15" x14ac:dyDescent="0.2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</row>
    <row r="459" spans="2:53" ht="15" x14ac:dyDescent="0.2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</row>
    <row r="460" spans="2:53" ht="15" x14ac:dyDescent="0.2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</row>
    <row r="461" spans="2:53" ht="15" x14ac:dyDescent="0.2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</row>
    <row r="462" spans="2:53" ht="15" x14ac:dyDescent="0.2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</row>
    <row r="463" spans="2:53" ht="15" x14ac:dyDescent="0.2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</row>
    <row r="464" spans="2:53" ht="15" x14ac:dyDescent="0.2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</row>
    <row r="465" spans="2:53" ht="15" x14ac:dyDescent="0.2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</row>
    <row r="466" spans="2:53" ht="15" x14ac:dyDescent="0.2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</row>
    <row r="467" spans="2:53" ht="15" x14ac:dyDescent="0.2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</row>
    <row r="468" spans="2:53" ht="15" x14ac:dyDescent="0.2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</row>
    <row r="469" spans="2:53" ht="15" x14ac:dyDescent="0.2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</row>
    <row r="470" spans="2:53" ht="15" x14ac:dyDescent="0.2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</row>
    <row r="471" spans="2:53" ht="15" x14ac:dyDescent="0.2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</row>
    <row r="472" spans="2:53" ht="15" x14ac:dyDescent="0.2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</row>
    <row r="473" spans="2:53" ht="15" x14ac:dyDescent="0.2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</row>
    <row r="474" spans="2:53" ht="15" x14ac:dyDescent="0.2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</row>
    <row r="475" spans="2:53" ht="15" x14ac:dyDescent="0.2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</row>
    <row r="476" spans="2:53" ht="15" x14ac:dyDescent="0.2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</row>
    <row r="477" spans="2:53" ht="15" x14ac:dyDescent="0.2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</row>
    <row r="478" spans="2:53" ht="15" x14ac:dyDescent="0.2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</row>
    <row r="479" spans="2:53" ht="15" x14ac:dyDescent="0.2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</row>
    <row r="480" spans="2:53" ht="15" x14ac:dyDescent="0.2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</row>
    <row r="481" spans="2:53" ht="15" x14ac:dyDescent="0.2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</row>
    <row r="482" spans="2:53" ht="15" x14ac:dyDescent="0.2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</row>
    <row r="483" spans="2:53" ht="15" x14ac:dyDescent="0.2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</row>
    <row r="484" spans="2:53" ht="15" x14ac:dyDescent="0.2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</row>
    <row r="485" spans="2:53" ht="15" x14ac:dyDescent="0.2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</row>
    <row r="486" spans="2:53" ht="15" x14ac:dyDescent="0.2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</row>
    <row r="487" spans="2:53" ht="15" x14ac:dyDescent="0.2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</row>
    <row r="488" spans="2:53" ht="15" x14ac:dyDescent="0.2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</row>
    <row r="489" spans="2:53" ht="15" x14ac:dyDescent="0.2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</row>
    <row r="490" spans="2:53" ht="15" x14ac:dyDescent="0.2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</row>
    <row r="491" spans="2:53" ht="15" x14ac:dyDescent="0.2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</row>
    <row r="492" spans="2:53" ht="15" x14ac:dyDescent="0.2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</row>
    <row r="493" spans="2:53" ht="15" x14ac:dyDescent="0.2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</row>
    <row r="494" spans="2:53" ht="15" x14ac:dyDescent="0.2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</row>
    <row r="495" spans="2:53" ht="15" x14ac:dyDescent="0.2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</row>
    <row r="496" spans="2:53" ht="15" x14ac:dyDescent="0.2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</row>
    <row r="497" spans="2:53" ht="15" x14ac:dyDescent="0.2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</row>
    <row r="498" spans="2:53" ht="15" x14ac:dyDescent="0.2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</row>
    <row r="499" spans="2:53" ht="15" x14ac:dyDescent="0.2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</row>
    <row r="500" spans="2:53" ht="15" x14ac:dyDescent="0.2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</row>
    <row r="501" spans="2:53" ht="15" x14ac:dyDescent="0.2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</row>
    <row r="502" spans="2:53" ht="15" x14ac:dyDescent="0.2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</row>
    <row r="503" spans="2:53" ht="15" x14ac:dyDescent="0.2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</row>
    <row r="504" spans="2:53" ht="15" x14ac:dyDescent="0.2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</row>
    <row r="505" spans="2:53" ht="15" x14ac:dyDescent="0.2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</row>
    <row r="506" spans="2:53" ht="15" x14ac:dyDescent="0.2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</row>
    <row r="507" spans="2:53" ht="15" x14ac:dyDescent="0.2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</row>
    <row r="508" spans="2:53" ht="15" x14ac:dyDescent="0.2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</row>
    <row r="509" spans="2:53" ht="15" x14ac:dyDescent="0.2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</row>
    <row r="510" spans="2:53" ht="15" x14ac:dyDescent="0.2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</row>
    <row r="511" spans="2:53" ht="15" x14ac:dyDescent="0.2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</row>
    <row r="512" spans="2:53" ht="15" x14ac:dyDescent="0.2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</row>
    <row r="513" spans="2:53" ht="15" x14ac:dyDescent="0.2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</row>
    <row r="514" spans="2:53" ht="15" x14ac:dyDescent="0.2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</row>
    <row r="515" spans="2:53" ht="15" x14ac:dyDescent="0.2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</row>
    <row r="516" spans="2:53" ht="15" x14ac:dyDescent="0.2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</row>
    <row r="517" spans="2:53" ht="15" x14ac:dyDescent="0.2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</row>
    <row r="518" spans="2:53" ht="15" x14ac:dyDescent="0.2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</row>
    <row r="519" spans="2:53" ht="15" x14ac:dyDescent="0.2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</row>
    <row r="520" spans="2:53" ht="15" x14ac:dyDescent="0.2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</row>
    <row r="521" spans="2:53" ht="15" x14ac:dyDescent="0.2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</row>
    <row r="522" spans="2:53" ht="15" x14ac:dyDescent="0.2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</row>
    <row r="523" spans="2:53" ht="15" x14ac:dyDescent="0.2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</row>
    <row r="524" spans="2:53" ht="15" x14ac:dyDescent="0.2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</row>
    <row r="525" spans="2:53" ht="15" x14ac:dyDescent="0.2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</row>
    <row r="526" spans="2:53" ht="15" x14ac:dyDescent="0.2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</row>
    <row r="527" spans="2:53" ht="15" x14ac:dyDescent="0.2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</row>
    <row r="528" spans="2:53" ht="15" x14ac:dyDescent="0.2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</row>
    <row r="529" spans="2:53" ht="15" x14ac:dyDescent="0.2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</row>
    <row r="530" spans="2:53" ht="15" x14ac:dyDescent="0.2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</row>
    <row r="531" spans="2:53" ht="15" x14ac:dyDescent="0.2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</row>
    <row r="532" spans="2:53" ht="15" x14ac:dyDescent="0.2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</row>
    <row r="533" spans="2:53" ht="15" x14ac:dyDescent="0.2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</row>
    <row r="534" spans="2:53" ht="15" x14ac:dyDescent="0.2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</row>
    <row r="535" spans="2:53" ht="15" x14ac:dyDescent="0.2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</row>
    <row r="536" spans="2:53" ht="15" x14ac:dyDescent="0.2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</row>
    <row r="537" spans="2:53" ht="15" x14ac:dyDescent="0.2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</row>
    <row r="538" spans="2:53" ht="15" x14ac:dyDescent="0.2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</row>
    <row r="539" spans="2:53" ht="15" x14ac:dyDescent="0.2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</row>
    <row r="540" spans="2:53" ht="15" x14ac:dyDescent="0.2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</row>
    <row r="541" spans="2:53" ht="15" x14ac:dyDescent="0.2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</row>
    <row r="542" spans="2:53" ht="15" x14ac:dyDescent="0.2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</row>
    <row r="543" spans="2:53" ht="15" x14ac:dyDescent="0.2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</row>
    <row r="544" spans="2:53" ht="15" x14ac:dyDescent="0.2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</row>
    <row r="545" spans="2:53" ht="15" x14ac:dyDescent="0.2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</row>
    <row r="546" spans="2:53" ht="15" x14ac:dyDescent="0.2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</row>
    <row r="547" spans="2:53" ht="15" x14ac:dyDescent="0.2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</row>
    <row r="548" spans="2:53" ht="15" x14ac:dyDescent="0.2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</row>
    <row r="549" spans="2:53" ht="15" x14ac:dyDescent="0.2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</row>
    <row r="550" spans="2:53" ht="15" x14ac:dyDescent="0.2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</row>
    <row r="551" spans="2:53" ht="15" x14ac:dyDescent="0.2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</row>
    <row r="552" spans="2:53" ht="15" x14ac:dyDescent="0.2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</row>
    <row r="553" spans="2:53" ht="15" x14ac:dyDescent="0.2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</row>
    <row r="554" spans="2:53" ht="15" x14ac:dyDescent="0.2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</row>
    <row r="555" spans="2:53" ht="15" x14ac:dyDescent="0.2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</row>
    <row r="556" spans="2:53" ht="15" x14ac:dyDescent="0.2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</row>
    <row r="557" spans="2:53" ht="15" x14ac:dyDescent="0.2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</row>
    <row r="558" spans="2:53" ht="15" x14ac:dyDescent="0.2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</row>
    <row r="559" spans="2:53" ht="15" x14ac:dyDescent="0.2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</row>
    <row r="560" spans="2:53" ht="15" x14ac:dyDescent="0.2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</row>
    <row r="561" spans="2:53" ht="15" x14ac:dyDescent="0.2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</row>
    <row r="562" spans="2:53" ht="15" x14ac:dyDescent="0.2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</row>
    <row r="563" spans="2:53" ht="15" x14ac:dyDescent="0.2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</row>
    <row r="564" spans="2:53" ht="15" x14ac:dyDescent="0.2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</row>
    <row r="565" spans="2:53" ht="15" x14ac:dyDescent="0.2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</row>
    <row r="566" spans="2:53" ht="15" x14ac:dyDescent="0.2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</row>
    <row r="567" spans="2:53" ht="15" x14ac:dyDescent="0.2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</row>
    <row r="568" spans="2:53" ht="15" x14ac:dyDescent="0.2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</row>
    <row r="569" spans="2:53" ht="15" x14ac:dyDescent="0.2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</row>
    <row r="570" spans="2:53" ht="15" x14ac:dyDescent="0.2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</row>
    <row r="571" spans="2:53" ht="15" x14ac:dyDescent="0.2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</row>
    <row r="572" spans="2:53" ht="15" x14ac:dyDescent="0.2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</row>
    <row r="573" spans="2:53" ht="15" x14ac:dyDescent="0.2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</row>
    <row r="574" spans="2:53" ht="15" x14ac:dyDescent="0.2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</row>
    <row r="575" spans="2:53" ht="15" x14ac:dyDescent="0.2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</row>
    <row r="576" spans="2:53" ht="15" x14ac:dyDescent="0.2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</row>
    <row r="577" spans="2:53" ht="15" x14ac:dyDescent="0.2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</row>
    <row r="578" spans="2:53" ht="15" x14ac:dyDescent="0.2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</row>
    <row r="579" spans="2:53" ht="15" x14ac:dyDescent="0.2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</row>
    <row r="580" spans="2:53" ht="15" x14ac:dyDescent="0.2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</row>
    <row r="581" spans="2:53" ht="15" x14ac:dyDescent="0.2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</row>
    <row r="582" spans="2:53" ht="15" x14ac:dyDescent="0.2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</row>
    <row r="583" spans="2:53" ht="15" x14ac:dyDescent="0.2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</row>
    <row r="584" spans="2:53" ht="15" x14ac:dyDescent="0.2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</row>
    <row r="585" spans="2:53" ht="15" x14ac:dyDescent="0.2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</row>
    <row r="586" spans="2:53" ht="15" x14ac:dyDescent="0.2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</row>
    <row r="587" spans="2:53" ht="15" x14ac:dyDescent="0.2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</row>
    <row r="588" spans="2:53" ht="15" x14ac:dyDescent="0.2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</row>
    <row r="589" spans="2:53" ht="15" x14ac:dyDescent="0.2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</row>
    <row r="590" spans="2:53" ht="15" x14ac:dyDescent="0.2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</row>
    <row r="591" spans="2:53" ht="15" x14ac:dyDescent="0.2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</row>
    <row r="592" spans="2:53" ht="15" x14ac:dyDescent="0.2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</row>
    <row r="593" spans="2:53" ht="15" x14ac:dyDescent="0.2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</row>
    <row r="594" spans="2:53" ht="15" x14ac:dyDescent="0.2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</row>
    <row r="595" spans="2:53" ht="15" x14ac:dyDescent="0.2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</row>
    <row r="596" spans="2:53" ht="15" x14ac:dyDescent="0.2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</row>
    <row r="597" spans="2:53" ht="15" x14ac:dyDescent="0.2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</row>
    <row r="598" spans="2:53" ht="15" x14ac:dyDescent="0.2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</row>
    <row r="599" spans="2:53" ht="15" x14ac:dyDescent="0.2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</row>
    <row r="600" spans="2:53" ht="15" x14ac:dyDescent="0.2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</row>
    <row r="601" spans="2:53" ht="15" x14ac:dyDescent="0.2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</row>
    <row r="602" spans="2:53" ht="15" x14ac:dyDescent="0.2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</row>
    <row r="603" spans="2:53" ht="15" x14ac:dyDescent="0.2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</row>
    <row r="604" spans="2:53" ht="15" x14ac:dyDescent="0.2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</row>
    <row r="605" spans="2:53" ht="15" x14ac:dyDescent="0.2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</row>
    <row r="606" spans="2:53" ht="15" x14ac:dyDescent="0.2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</row>
    <row r="607" spans="2:53" ht="15" x14ac:dyDescent="0.2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</row>
    <row r="608" spans="2:53" ht="15" x14ac:dyDescent="0.2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</row>
    <row r="609" spans="2:53" ht="15" x14ac:dyDescent="0.2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</row>
    <row r="610" spans="2:53" ht="15" x14ac:dyDescent="0.2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</row>
    <row r="611" spans="2:53" ht="15" x14ac:dyDescent="0.2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</row>
    <row r="612" spans="2:53" ht="15" x14ac:dyDescent="0.2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</row>
    <row r="613" spans="2:53" ht="15" x14ac:dyDescent="0.2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</row>
    <row r="614" spans="2:53" ht="15" x14ac:dyDescent="0.2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</row>
    <row r="615" spans="2:53" ht="15" x14ac:dyDescent="0.2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</row>
    <row r="616" spans="2:53" ht="15" x14ac:dyDescent="0.2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</row>
    <row r="617" spans="2:53" ht="15" x14ac:dyDescent="0.2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</row>
    <row r="618" spans="2:53" ht="15" x14ac:dyDescent="0.2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</row>
    <row r="619" spans="2:53" ht="15" x14ac:dyDescent="0.2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</row>
    <row r="620" spans="2:53" ht="15" x14ac:dyDescent="0.2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</row>
    <row r="621" spans="2:53" ht="15" x14ac:dyDescent="0.2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</row>
    <row r="622" spans="2:53" ht="15" x14ac:dyDescent="0.2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</row>
    <row r="623" spans="2:53" ht="15" x14ac:dyDescent="0.2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</row>
    <row r="624" spans="2:53" ht="15" x14ac:dyDescent="0.2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</row>
    <row r="625" spans="2:53" ht="15" x14ac:dyDescent="0.2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</row>
    <row r="626" spans="2:53" ht="15" x14ac:dyDescent="0.2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</row>
    <row r="627" spans="2:53" ht="15" x14ac:dyDescent="0.2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</row>
    <row r="628" spans="2:53" ht="15" x14ac:dyDescent="0.2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</row>
    <row r="629" spans="2:53" ht="15" x14ac:dyDescent="0.2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</row>
    <row r="630" spans="2:53" ht="15" x14ac:dyDescent="0.2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</row>
    <row r="631" spans="2:53" ht="15" x14ac:dyDescent="0.2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</row>
    <row r="632" spans="2:53" ht="15" x14ac:dyDescent="0.2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</row>
    <row r="633" spans="2:53" ht="15" x14ac:dyDescent="0.2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</row>
    <row r="634" spans="2:53" ht="15" x14ac:dyDescent="0.2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</row>
    <row r="635" spans="2:53" ht="15" x14ac:dyDescent="0.2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</row>
    <row r="636" spans="2:53" ht="15" x14ac:dyDescent="0.2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</row>
    <row r="637" spans="2:53" ht="15" x14ac:dyDescent="0.2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</row>
    <row r="638" spans="2:53" ht="15" x14ac:dyDescent="0.2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</row>
    <row r="639" spans="2:53" ht="15" x14ac:dyDescent="0.2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</row>
    <row r="640" spans="2:53" ht="15" x14ac:dyDescent="0.2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</row>
    <row r="641" spans="2:53" ht="15" x14ac:dyDescent="0.2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</row>
    <row r="642" spans="2:53" ht="15" x14ac:dyDescent="0.2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</row>
    <row r="643" spans="2:53" ht="15" x14ac:dyDescent="0.2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</row>
    <row r="644" spans="2:53" ht="15" x14ac:dyDescent="0.2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</row>
    <row r="645" spans="2:53" ht="15" x14ac:dyDescent="0.2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</row>
    <row r="646" spans="2:53" ht="15" x14ac:dyDescent="0.2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</row>
    <row r="647" spans="2:53" ht="15" x14ac:dyDescent="0.2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</row>
    <row r="648" spans="2:53" ht="15" x14ac:dyDescent="0.2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</row>
    <row r="649" spans="2:53" ht="15" x14ac:dyDescent="0.2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</row>
    <row r="650" spans="2:53" ht="15" x14ac:dyDescent="0.2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</row>
    <row r="651" spans="2:53" ht="15" x14ac:dyDescent="0.2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</row>
    <row r="652" spans="2:53" ht="15" x14ac:dyDescent="0.2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</row>
    <row r="653" spans="2:53" ht="15" x14ac:dyDescent="0.2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</row>
    <row r="654" spans="2:53" ht="15" x14ac:dyDescent="0.2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</row>
    <row r="655" spans="2:53" ht="15" x14ac:dyDescent="0.2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</row>
    <row r="656" spans="2:53" ht="15" x14ac:dyDescent="0.2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</row>
    <row r="657" spans="2:53" ht="15" x14ac:dyDescent="0.2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</row>
    <row r="658" spans="2:53" ht="15" x14ac:dyDescent="0.2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</row>
    <row r="659" spans="2:53" ht="15" x14ac:dyDescent="0.2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</row>
    <row r="660" spans="2:53" ht="15" x14ac:dyDescent="0.2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</row>
    <row r="661" spans="2:53" ht="15" x14ac:dyDescent="0.2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</row>
    <row r="662" spans="2:53" ht="15" x14ac:dyDescent="0.2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</row>
    <row r="663" spans="2:53" ht="15" x14ac:dyDescent="0.2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</row>
    <row r="664" spans="2:53" ht="15" x14ac:dyDescent="0.2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</row>
    <row r="665" spans="2:53" ht="15" x14ac:dyDescent="0.2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</row>
    <row r="666" spans="2:53" ht="15" x14ac:dyDescent="0.2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</row>
    <row r="667" spans="2:53" ht="15" x14ac:dyDescent="0.2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</row>
    <row r="668" spans="2:53" ht="15" x14ac:dyDescent="0.2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</row>
    <row r="669" spans="2:53" ht="15" x14ac:dyDescent="0.2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</row>
    <row r="670" spans="2:53" ht="15" x14ac:dyDescent="0.2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</row>
    <row r="671" spans="2:53" ht="15" x14ac:dyDescent="0.2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</row>
    <row r="672" spans="2:53" ht="15" x14ac:dyDescent="0.2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</row>
    <row r="673" spans="2:53" ht="15" x14ac:dyDescent="0.2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</row>
    <row r="674" spans="2:53" ht="15" x14ac:dyDescent="0.2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</row>
    <row r="675" spans="2:53" ht="15" x14ac:dyDescent="0.2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</row>
    <row r="676" spans="2:53" ht="15" x14ac:dyDescent="0.2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</row>
    <row r="677" spans="2:53" ht="15" x14ac:dyDescent="0.2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</row>
    <row r="678" spans="2:53" ht="15" x14ac:dyDescent="0.2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</row>
    <row r="679" spans="2:53" ht="15" x14ac:dyDescent="0.2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</row>
    <row r="680" spans="2:53" ht="15" x14ac:dyDescent="0.2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</row>
    <row r="681" spans="2:53" ht="15" x14ac:dyDescent="0.2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</row>
    <row r="682" spans="2:53" ht="15" x14ac:dyDescent="0.2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</row>
    <row r="683" spans="2:53" ht="15" x14ac:dyDescent="0.2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</row>
    <row r="684" spans="2:53" ht="15" x14ac:dyDescent="0.2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</row>
    <row r="685" spans="2:53" ht="15" x14ac:dyDescent="0.2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</row>
    <row r="686" spans="2:53" ht="15" x14ac:dyDescent="0.2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</row>
    <row r="687" spans="2:53" ht="15" x14ac:dyDescent="0.2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</row>
    <row r="688" spans="2:53" ht="15" x14ac:dyDescent="0.2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</row>
    <row r="689" spans="2:53" ht="15" x14ac:dyDescent="0.2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</row>
    <row r="690" spans="2:53" ht="15" x14ac:dyDescent="0.2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</row>
    <row r="691" spans="2:53" ht="15" x14ac:dyDescent="0.2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</row>
    <row r="692" spans="2:53" ht="15" x14ac:dyDescent="0.2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</row>
    <row r="693" spans="2:53" ht="15" x14ac:dyDescent="0.2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</row>
    <row r="694" spans="2:53" ht="15" x14ac:dyDescent="0.2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</row>
    <row r="695" spans="2:53" ht="15" x14ac:dyDescent="0.2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</row>
    <row r="696" spans="2:53" ht="15" x14ac:dyDescent="0.2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</row>
    <row r="697" spans="2:53" ht="15" x14ac:dyDescent="0.2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</row>
    <row r="698" spans="2:53" ht="15" x14ac:dyDescent="0.2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</row>
    <row r="699" spans="2:53" ht="15" x14ac:dyDescent="0.2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</row>
    <row r="700" spans="2:53" ht="15" x14ac:dyDescent="0.2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</row>
    <row r="701" spans="2:53" ht="15" x14ac:dyDescent="0.2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</row>
    <row r="702" spans="2:53" ht="15" x14ac:dyDescent="0.2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</row>
    <row r="703" spans="2:53" ht="15" x14ac:dyDescent="0.2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</row>
    <row r="704" spans="2:53" ht="15" x14ac:dyDescent="0.2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</row>
    <row r="705" spans="2:53" ht="15" x14ac:dyDescent="0.2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</row>
    <row r="706" spans="2:53" ht="15" x14ac:dyDescent="0.2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</row>
    <row r="707" spans="2:53" ht="15" x14ac:dyDescent="0.2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</row>
    <row r="708" spans="2:53" ht="15" x14ac:dyDescent="0.2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</row>
    <row r="709" spans="2:53" ht="15" x14ac:dyDescent="0.2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</row>
    <row r="710" spans="2:53" ht="15" x14ac:dyDescent="0.2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</row>
    <row r="711" spans="2:53" ht="15" x14ac:dyDescent="0.2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</row>
    <row r="712" spans="2:53" ht="15" x14ac:dyDescent="0.2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</row>
    <row r="713" spans="2:53" ht="15" x14ac:dyDescent="0.2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</row>
    <row r="714" spans="2:53" ht="15" x14ac:dyDescent="0.2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</row>
    <row r="715" spans="2:53" ht="15" x14ac:dyDescent="0.2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</row>
    <row r="716" spans="2:53" ht="15" x14ac:dyDescent="0.2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</row>
    <row r="717" spans="2:53" ht="15" x14ac:dyDescent="0.2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</row>
    <row r="718" spans="2:53" ht="15" x14ac:dyDescent="0.2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</row>
    <row r="719" spans="2:53" ht="15" x14ac:dyDescent="0.2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</row>
    <row r="720" spans="2:53" ht="15" x14ac:dyDescent="0.2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</row>
    <row r="721" spans="2:53" ht="15" x14ac:dyDescent="0.2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</row>
    <row r="722" spans="2:53" ht="15" x14ac:dyDescent="0.2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</row>
    <row r="723" spans="2:53" ht="15" x14ac:dyDescent="0.2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</row>
    <row r="724" spans="2:53" ht="15" x14ac:dyDescent="0.2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</row>
    <row r="725" spans="2:53" ht="15" x14ac:dyDescent="0.2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</row>
    <row r="726" spans="2:53" ht="15" x14ac:dyDescent="0.2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</row>
    <row r="727" spans="2:53" ht="15" x14ac:dyDescent="0.2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</row>
    <row r="728" spans="2:53" ht="15" x14ac:dyDescent="0.2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</row>
    <row r="729" spans="2:53" ht="15" x14ac:dyDescent="0.2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</row>
    <row r="730" spans="2:53" ht="15" x14ac:dyDescent="0.2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</row>
    <row r="731" spans="2:53" ht="15" x14ac:dyDescent="0.2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</row>
    <row r="732" spans="2:53" ht="15" x14ac:dyDescent="0.2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</row>
    <row r="733" spans="2:53" ht="15" x14ac:dyDescent="0.2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</row>
    <row r="734" spans="2:53" ht="15" x14ac:dyDescent="0.2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</row>
    <row r="735" spans="2:53" ht="15" x14ac:dyDescent="0.2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</row>
    <row r="736" spans="2:53" ht="15" x14ac:dyDescent="0.2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</row>
    <row r="737" spans="2:53" ht="15" x14ac:dyDescent="0.2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</row>
    <row r="738" spans="2:53" ht="15" x14ac:dyDescent="0.2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</row>
    <row r="739" spans="2:53" ht="15" x14ac:dyDescent="0.2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</row>
    <row r="740" spans="2:53" ht="15" x14ac:dyDescent="0.2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</row>
    <row r="741" spans="2:53" ht="15" x14ac:dyDescent="0.2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</row>
    <row r="742" spans="2:53" ht="15" x14ac:dyDescent="0.2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</row>
    <row r="743" spans="2:53" ht="15" x14ac:dyDescent="0.2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</row>
    <row r="744" spans="2:53" ht="15" x14ac:dyDescent="0.2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</row>
    <row r="745" spans="2:53" ht="15" x14ac:dyDescent="0.2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</row>
    <row r="746" spans="2:53" ht="15" x14ac:dyDescent="0.2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</row>
    <row r="747" spans="2:53" ht="15" x14ac:dyDescent="0.2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</row>
    <row r="748" spans="2:53" ht="15" x14ac:dyDescent="0.2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</row>
    <row r="749" spans="2:53" ht="15" x14ac:dyDescent="0.2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</row>
    <row r="750" spans="2:53" ht="15" x14ac:dyDescent="0.2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</row>
    <row r="751" spans="2:53" ht="15" x14ac:dyDescent="0.2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</row>
    <row r="752" spans="2:53" ht="15" x14ac:dyDescent="0.2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</row>
    <row r="753" spans="2:53" ht="15" x14ac:dyDescent="0.2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</row>
    <row r="754" spans="2:53" ht="15" x14ac:dyDescent="0.2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</row>
    <row r="755" spans="2:53" ht="15" x14ac:dyDescent="0.2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</row>
    <row r="756" spans="2:53" ht="15" x14ac:dyDescent="0.2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</row>
    <row r="757" spans="2:53" ht="15" x14ac:dyDescent="0.2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</row>
    <row r="758" spans="2:53" ht="15" x14ac:dyDescent="0.2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</row>
    <row r="759" spans="2:53" ht="15" x14ac:dyDescent="0.2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</row>
    <row r="760" spans="2:53" ht="15" x14ac:dyDescent="0.2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</row>
    <row r="761" spans="2:53" ht="15" x14ac:dyDescent="0.2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</row>
    <row r="762" spans="2:53" ht="15" x14ac:dyDescent="0.2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</row>
    <row r="763" spans="2:53" ht="15" x14ac:dyDescent="0.2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</row>
    <row r="764" spans="2:53" ht="15" x14ac:dyDescent="0.2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</row>
    <row r="765" spans="2:53" ht="15" x14ac:dyDescent="0.2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</row>
    <row r="766" spans="2:53" ht="15" x14ac:dyDescent="0.2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</row>
    <row r="767" spans="2:53" ht="15" x14ac:dyDescent="0.2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</row>
    <row r="768" spans="2:53" ht="15" x14ac:dyDescent="0.2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</row>
    <row r="769" spans="2:53" ht="15" x14ac:dyDescent="0.2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</row>
    <row r="770" spans="2:53" ht="15" x14ac:dyDescent="0.2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</row>
    <row r="771" spans="2:53" ht="15" x14ac:dyDescent="0.2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</row>
    <row r="772" spans="2:53" ht="15" x14ac:dyDescent="0.2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</row>
    <row r="773" spans="2:53" ht="15" x14ac:dyDescent="0.2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</row>
    <row r="774" spans="2:53" ht="15" x14ac:dyDescent="0.2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</row>
    <row r="775" spans="2:53" ht="15" x14ac:dyDescent="0.2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</row>
    <row r="776" spans="2:53" ht="15" x14ac:dyDescent="0.2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</row>
    <row r="777" spans="2:53" ht="15" x14ac:dyDescent="0.2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</row>
    <row r="778" spans="2:53" ht="15" x14ac:dyDescent="0.2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</row>
    <row r="779" spans="2:53" ht="15" x14ac:dyDescent="0.2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</row>
    <row r="780" spans="2:53" ht="15" x14ac:dyDescent="0.2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</row>
    <row r="781" spans="2:53" ht="15" x14ac:dyDescent="0.2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</row>
    <row r="782" spans="2:53" ht="15" x14ac:dyDescent="0.2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</row>
    <row r="783" spans="2:53" ht="15" x14ac:dyDescent="0.2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</row>
    <row r="784" spans="2:53" ht="15" x14ac:dyDescent="0.2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</row>
    <row r="785" spans="2:53" ht="15" x14ac:dyDescent="0.2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</row>
    <row r="786" spans="2:53" ht="15" x14ac:dyDescent="0.2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</row>
    <row r="787" spans="2:53" ht="15" x14ac:dyDescent="0.2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</row>
    <row r="788" spans="2:53" ht="15" x14ac:dyDescent="0.2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</row>
    <row r="789" spans="2:53" ht="15" x14ac:dyDescent="0.2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</row>
    <row r="790" spans="2:53" ht="15" x14ac:dyDescent="0.2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</row>
    <row r="791" spans="2:53" ht="15" x14ac:dyDescent="0.2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</row>
    <row r="792" spans="2:53" ht="15" x14ac:dyDescent="0.2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</row>
    <row r="793" spans="2:53" ht="15" x14ac:dyDescent="0.2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</row>
    <row r="794" spans="2:53" ht="15" x14ac:dyDescent="0.2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</row>
    <row r="795" spans="2:53" ht="15" x14ac:dyDescent="0.2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</row>
    <row r="796" spans="2:53" ht="15" x14ac:dyDescent="0.2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</row>
    <row r="797" spans="2:53" ht="15" x14ac:dyDescent="0.2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</row>
    <row r="798" spans="2:53" ht="15" x14ac:dyDescent="0.2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</row>
    <row r="799" spans="2:53" ht="15" x14ac:dyDescent="0.2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</row>
    <row r="800" spans="2:53" ht="15" x14ac:dyDescent="0.2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</row>
    <row r="801" spans="2:53" ht="15" x14ac:dyDescent="0.2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</row>
    <row r="802" spans="2:53" ht="15" x14ac:dyDescent="0.2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</row>
    <row r="803" spans="2:53" ht="15" x14ac:dyDescent="0.2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</row>
    <row r="804" spans="2:53" ht="15" x14ac:dyDescent="0.2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</row>
    <row r="805" spans="2:53" ht="15" x14ac:dyDescent="0.2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</row>
    <row r="806" spans="2:53" ht="15" x14ac:dyDescent="0.2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</row>
    <row r="807" spans="2:53" ht="15" x14ac:dyDescent="0.2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</row>
    <row r="808" spans="2:53" ht="15" x14ac:dyDescent="0.2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</row>
    <row r="809" spans="2:53" ht="15" x14ac:dyDescent="0.2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</row>
    <row r="810" spans="2:53" ht="15" x14ac:dyDescent="0.2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</row>
    <row r="811" spans="2:53" ht="15" x14ac:dyDescent="0.2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</row>
    <row r="812" spans="2:53" ht="15" x14ac:dyDescent="0.2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</row>
    <row r="813" spans="2:53" ht="15" x14ac:dyDescent="0.2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</row>
    <row r="814" spans="2:53" ht="15" x14ac:dyDescent="0.2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</row>
    <row r="815" spans="2:53" ht="15" x14ac:dyDescent="0.2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</row>
    <row r="816" spans="2:53" ht="15" x14ac:dyDescent="0.2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</row>
    <row r="817" spans="2:53" ht="15" x14ac:dyDescent="0.2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</row>
    <row r="818" spans="2:53" ht="15" x14ac:dyDescent="0.2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</row>
    <row r="819" spans="2:53" ht="15" x14ac:dyDescent="0.2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</row>
    <row r="820" spans="2:53" ht="15" x14ac:dyDescent="0.2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</row>
    <row r="821" spans="2:53" ht="15" x14ac:dyDescent="0.2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</row>
    <row r="822" spans="2:53" ht="15" x14ac:dyDescent="0.2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</row>
    <row r="823" spans="2:53" ht="15" x14ac:dyDescent="0.2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</row>
    <row r="824" spans="2:53" ht="15" x14ac:dyDescent="0.2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</row>
    <row r="825" spans="2:53" ht="15" x14ac:dyDescent="0.2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</row>
    <row r="826" spans="2:53" ht="15" x14ac:dyDescent="0.2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</row>
    <row r="827" spans="2:53" ht="15" x14ac:dyDescent="0.2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</row>
    <row r="828" spans="2:53" ht="15" x14ac:dyDescent="0.2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</row>
    <row r="829" spans="2:53" ht="15" x14ac:dyDescent="0.2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</row>
    <row r="830" spans="2:53" ht="15" x14ac:dyDescent="0.2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</row>
    <row r="831" spans="2:53" ht="15" x14ac:dyDescent="0.2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</row>
    <row r="832" spans="2:53" ht="15" x14ac:dyDescent="0.2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</row>
    <row r="833" spans="2:53" ht="15" x14ac:dyDescent="0.2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</row>
    <row r="834" spans="2:53" ht="15" x14ac:dyDescent="0.2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</row>
    <row r="835" spans="2:53" ht="15" x14ac:dyDescent="0.2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</row>
    <row r="836" spans="2:53" ht="15" x14ac:dyDescent="0.2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</row>
    <row r="837" spans="2:53" ht="15" x14ac:dyDescent="0.2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</row>
    <row r="838" spans="2:53" ht="15" x14ac:dyDescent="0.2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</row>
    <row r="839" spans="2:53" ht="15" x14ac:dyDescent="0.2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</row>
    <row r="840" spans="2:53" ht="15" x14ac:dyDescent="0.2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</row>
    <row r="841" spans="2:53" ht="15" x14ac:dyDescent="0.2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</row>
    <row r="842" spans="2:53" ht="15" x14ac:dyDescent="0.2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</row>
    <row r="843" spans="2:53" ht="15" x14ac:dyDescent="0.2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</row>
    <row r="844" spans="2:53" ht="15" x14ac:dyDescent="0.2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</row>
    <row r="845" spans="2:53" ht="15" x14ac:dyDescent="0.2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</row>
    <row r="846" spans="2:53" ht="15" x14ac:dyDescent="0.2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</row>
    <row r="847" spans="2:53" ht="15" x14ac:dyDescent="0.2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</row>
    <row r="848" spans="2:53" ht="15" x14ac:dyDescent="0.2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</row>
    <row r="849" spans="2:53" ht="15" x14ac:dyDescent="0.2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</row>
    <row r="850" spans="2:53" ht="15" x14ac:dyDescent="0.2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</row>
    <row r="851" spans="2:53" ht="15" x14ac:dyDescent="0.2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</row>
    <row r="852" spans="2:53" ht="15" x14ac:dyDescent="0.2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</row>
    <row r="853" spans="2:53" ht="15" x14ac:dyDescent="0.2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</row>
    <row r="854" spans="2:53" ht="15" x14ac:dyDescent="0.2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</row>
    <row r="855" spans="2:53" ht="15" x14ac:dyDescent="0.2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</row>
    <row r="856" spans="2:53" ht="15" x14ac:dyDescent="0.2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</row>
    <row r="857" spans="2:53" ht="15" x14ac:dyDescent="0.2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</row>
    <row r="858" spans="2:53" ht="15" x14ac:dyDescent="0.2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</row>
    <row r="859" spans="2:53" ht="15" x14ac:dyDescent="0.2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</row>
    <row r="860" spans="2:53" ht="15" x14ac:dyDescent="0.2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</row>
    <row r="861" spans="2:53" ht="15" x14ac:dyDescent="0.2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</row>
    <row r="862" spans="2:53" ht="15" x14ac:dyDescent="0.2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</row>
    <row r="863" spans="2:53" ht="15" x14ac:dyDescent="0.2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</row>
    <row r="864" spans="2:53" ht="15" x14ac:dyDescent="0.2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</row>
    <row r="865" spans="2:53" ht="15" x14ac:dyDescent="0.2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</row>
    <row r="866" spans="2:53" ht="15" x14ac:dyDescent="0.2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</row>
    <row r="867" spans="2:53" ht="15" x14ac:dyDescent="0.2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</row>
    <row r="868" spans="2:53" ht="15" x14ac:dyDescent="0.2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</row>
    <row r="869" spans="2:53" ht="15" x14ac:dyDescent="0.2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</row>
    <row r="870" spans="2:53" ht="15" x14ac:dyDescent="0.2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</row>
    <row r="871" spans="2:53" ht="15" x14ac:dyDescent="0.2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</row>
    <row r="872" spans="2:53" ht="15" x14ac:dyDescent="0.2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</row>
    <row r="873" spans="2:53" ht="15" x14ac:dyDescent="0.2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</row>
    <row r="874" spans="2:53" ht="15" x14ac:dyDescent="0.2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</row>
    <row r="875" spans="2:53" ht="15" x14ac:dyDescent="0.2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</row>
    <row r="876" spans="2:53" ht="15" x14ac:dyDescent="0.2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</row>
    <row r="877" spans="2:53" ht="15" x14ac:dyDescent="0.2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</row>
    <row r="878" spans="2:53" ht="15" x14ac:dyDescent="0.2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</row>
    <row r="879" spans="2:53" ht="15" x14ac:dyDescent="0.2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</row>
    <row r="880" spans="2:53" ht="15" x14ac:dyDescent="0.2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</row>
    <row r="881" spans="2:53" ht="15" x14ac:dyDescent="0.2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</row>
    <row r="882" spans="2:53" ht="15" x14ac:dyDescent="0.2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</row>
    <row r="883" spans="2:53" ht="15" x14ac:dyDescent="0.2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</row>
    <row r="884" spans="2:53" ht="15" x14ac:dyDescent="0.2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</row>
    <row r="885" spans="2:53" ht="15" x14ac:dyDescent="0.2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</row>
    <row r="886" spans="2:53" ht="15" x14ac:dyDescent="0.2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</row>
    <row r="887" spans="2:53" ht="15" x14ac:dyDescent="0.2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</row>
    <row r="888" spans="2:53" ht="15" x14ac:dyDescent="0.2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</row>
    <row r="889" spans="2:53" ht="15" x14ac:dyDescent="0.2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</row>
    <row r="890" spans="2:53" ht="15" x14ac:dyDescent="0.2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</row>
    <row r="891" spans="2:53" ht="15" x14ac:dyDescent="0.2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</row>
    <row r="892" spans="2:53" ht="15" x14ac:dyDescent="0.2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</row>
    <row r="893" spans="2:53" ht="15" x14ac:dyDescent="0.2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</row>
    <row r="894" spans="2:53" ht="15" x14ac:dyDescent="0.2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</row>
    <row r="895" spans="2:53" ht="15" x14ac:dyDescent="0.2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</row>
    <row r="896" spans="2:53" ht="15" x14ac:dyDescent="0.2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</row>
    <row r="897" spans="2:53" ht="15" x14ac:dyDescent="0.2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</row>
    <row r="898" spans="2:53" ht="15" x14ac:dyDescent="0.2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</row>
    <row r="899" spans="2:53" ht="15" x14ac:dyDescent="0.2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</row>
    <row r="900" spans="2:53" ht="15" x14ac:dyDescent="0.2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</row>
    <row r="901" spans="2:53" ht="15" x14ac:dyDescent="0.2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</row>
    <row r="902" spans="2:53" ht="15" x14ac:dyDescent="0.2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</row>
    <row r="903" spans="2:53" ht="15" x14ac:dyDescent="0.2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</row>
    <row r="904" spans="2:53" ht="15" x14ac:dyDescent="0.2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</row>
    <row r="905" spans="2:53" ht="15" x14ac:dyDescent="0.2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</row>
    <row r="906" spans="2:53" ht="15" x14ac:dyDescent="0.2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</row>
    <row r="907" spans="2:53" ht="15" x14ac:dyDescent="0.2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</row>
    <row r="908" spans="2:53" ht="15" x14ac:dyDescent="0.2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</row>
    <row r="909" spans="2:53" ht="15" x14ac:dyDescent="0.2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</row>
    <row r="910" spans="2:53" ht="15" x14ac:dyDescent="0.2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</row>
    <row r="911" spans="2:53" ht="15" x14ac:dyDescent="0.2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</row>
    <row r="912" spans="2:53" ht="15" x14ac:dyDescent="0.2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</row>
    <row r="913" spans="2:53" ht="15" x14ac:dyDescent="0.2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</row>
    <row r="914" spans="2:53" ht="15" x14ac:dyDescent="0.2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</row>
    <row r="915" spans="2:53" ht="15" x14ac:dyDescent="0.2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</row>
    <row r="916" spans="2:53" ht="15" x14ac:dyDescent="0.2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</row>
    <row r="917" spans="2:53" ht="15" x14ac:dyDescent="0.2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</row>
    <row r="918" spans="2:53" ht="15" x14ac:dyDescent="0.2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</row>
    <row r="919" spans="2:53" ht="15" x14ac:dyDescent="0.2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</row>
    <row r="920" spans="2:53" ht="15" x14ac:dyDescent="0.2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</row>
    <row r="921" spans="2:53" ht="15" x14ac:dyDescent="0.2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</row>
    <row r="922" spans="2:53" ht="15" x14ac:dyDescent="0.2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</row>
    <row r="923" spans="2:53" ht="15" x14ac:dyDescent="0.2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</row>
    <row r="924" spans="2:53" ht="15" x14ac:dyDescent="0.2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</row>
    <row r="925" spans="2:53" ht="15" x14ac:dyDescent="0.2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</row>
    <row r="926" spans="2:53" ht="15" x14ac:dyDescent="0.2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</row>
    <row r="927" spans="2:53" ht="15" x14ac:dyDescent="0.2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</row>
    <row r="928" spans="2:53" ht="15" x14ac:dyDescent="0.2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</row>
    <row r="929" spans="2:53" ht="15" x14ac:dyDescent="0.2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</row>
    <row r="930" spans="2:53" ht="15" x14ac:dyDescent="0.2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</row>
    <row r="931" spans="2:53" ht="15" x14ac:dyDescent="0.2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</row>
    <row r="932" spans="2:53" ht="15" x14ac:dyDescent="0.2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</row>
    <row r="933" spans="2:53" ht="15" x14ac:dyDescent="0.2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</row>
    <row r="934" spans="2:53" ht="15" x14ac:dyDescent="0.2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</row>
    <row r="935" spans="2:53" ht="15" x14ac:dyDescent="0.2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</row>
    <row r="936" spans="2:53" ht="15" x14ac:dyDescent="0.2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</row>
    <row r="937" spans="2:53" ht="15" x14ac:dyDescent="0.2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</row>
    <row r="938" spans="2:53" ht="15" x14ac:dyDescent="0.2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</row>
    <row r="939" spans="2:53" ht="15" x14ac:dyDescent="0.2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</row>
    <row r="940" spans="2:53" ht="15" x14ac:dyDescent="0.2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</row>
    <row r="941" spans="2:53" ht="15" x14ac:dyDescent="0.2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</row>
    <row r="942" spans="2:53" ht="15" x14ac:dyDescent="0.2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</row>
    <row r="943" spans="2:53" ht="15" x14ac:dyDescent="0.2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</row>
    <row r="944" spans="2:53" ht="15" x14ac:dyDescent="0.2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</row>
    <row r="945" spans="2:53" ht="15" x14ac:dyDescent="0.2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</row>
    <row r="946" spans="2:53" ht="15" x14ac:dyDescent="0.2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</row>
    <row r="947" spans="2:53" ht="15" x14ac:dyDescent="0.2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</row>
    <row r="948" spans="2:53" ht="15" x14ac:dyDescent="0.2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</row>
    <row r="949" spans="2:53" ht="15" x14ac:dyDescent="0.2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</row>
    <row r="950" spans="2:53" ht="15" x14ac:dyDescent="0.2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</row>
    <row r="951" spans="2:53" ht="15" x14ac:dyDescent="0.2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</row>
    <row r="952" spans="2:53" ht="15" x14ac:dyDescent="0.2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</row>
    <row r="953" spans="2:53" ht="15" x14ac:dyDescent="0.2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</row>
    <row r="954" spans="2:53" ht="15" x14ac:dyDescent="0.2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</row>
    <row r="955" spans="2:53" ht="15" x14ac:dyDescent="0.2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</row>
    <row r="956" spans="2:53" ht="15" x14ac:dyDescent="0.2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</row>
    <row r="957" spans="2:53" ht="15" x14ac:dyDescent="0.2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</row>
    <row r="958" spans="2:53" ht="15" x14ac:dyDescent="0.2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</row>
    <row r="959" spans="2:53" ht="15" x14ac:dyDescent="0.2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</row>
    <row r="960" spans="2:53" ht="15" x14ac:dyDescent="0.2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</row>
    <row r="961" spans="2:53" ht="15" x14ac:dyDescent="0.2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</row>
    <row r="962" spans="2:53" ht="15" x14ac:dyDescent="0.2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</row>
    <row r="963" spans="2:53" ht="15" x14ac:dyDescent="0.2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</row>
    <row r="964" spans="2:53" ht="15" x14ac:dyDescent="0.2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</row>
    <row r="965" spans="2:53" ht="15" x14ac:dyDescent="0.2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</row>
    <row r="966" spans="2:53" ht="15" x14ac:dyDescent="0.2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</row>
    <row r="967" spans="2:53" ht="15" x14ac:dyDescent="0.2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</row>
    <row r="968" spans="2:53" ht="15" x14ac:dyDescent="0.2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</row>
    <row r="969" spans="2:53" ht="15" x14ac:dyDescent="0.2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</row>
    <row r="970" spans="2:53" ht="15" x14ac:dyDescent="0.2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</row>
    <row r="971" spans="2:53" ht="15" x14ac:dyDescent="0.2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</row>
    <row r="972" spans="2:53" ht="15" x14ac:dyDescent="0.2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</row>
    <row r="973" spans="2:53" ht="15" x14ac:dyDescent="0.2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</row>
    <row r="974" spans="2:53" ht="15" x14ac:dyDescent="0.2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</row>
    <row r="975" spans="2:53" ht="15" x14ac:dyDescent="0.2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</row>
    <row r="976" spans="2:53" ht="15" x14ac:dyDescent="0.2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</row>
    <row r="977" spans="2:53" ht="15" x14ac:dyDescent="0.2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</row>
    <row r="978" spans="2:53" ht="15" x14ac:dyDescent="0.2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</row>
    <row r="979" spans="2:53" ht="15" x14ac:dyDescent="0.2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</row>
    <row r="980" spans="2:53" ht="15" x14ac:dyDescent="0.2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</row>
    <row r="981" spans="2:53" ht="15" x14ac:dyDescent="0.2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</row>
    <row r="982" spans="2:53" ht="15" x14ac:dyDescent="0.2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</row>
    <row r="983" spans="2:53" ht="15" x14ac:dyDescent="0.2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</row>
    <row r="984" spans="2:53" ht="15" x14ac:dyDescent="0.2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</row>
    <row r="985" spans="2:53" ht="15" x14ac:dyDescent="0.2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</row>
    <row r="986" spans="2:53" ht="15" x14ac:dyDescent="0.2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</row>
    <row r="987" spans="2:53" ht="15" x14ac:dyDescent="0.2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</row>
    <row r="988" spans="2:53" ht="15" x14ac:dyDescent="0.2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</row>
    <row r="989" spans="2:53" ht="15" x14ac:dyDescent="0.2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</row>
    <row r="990" spans="2:53" ht="15" x14ac:dyDescent="0.2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</row>
    <row r="991" spans="2:53" ht="15" x14ac:dyDescent="0.2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</row>
    <row r="992" spans="2:53" ht="15" x14ac:dyDescent="0.2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</row>
    <row r="993" spans="2:53" ht="15" x14ac:dyDescent="0.2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</row>
    <row r="994" spans="2:53" ht="15" x14ac:dyDescent="0.2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</row>
    <row r="995" spans="2:53" ht="15" x14ac:dyDescent="0.2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</row>
    <row r="996" spans="2:53" ht="15" x14ac:dyDescent="0.2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</row>
    <row r="997" spans="2:53" ht="15" x14ac:dyDescent="0.2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</row>
    <row r="998" spans="2:53" ht="15" x14ac:dyDescent="0.2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</row>
    <row r="999" spans="2:53" ht="15" x14ac:dyDescent="0.2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</row>
    <row r="1000" spans="2:53" ht="15" x14ac:dyDescent="0.2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</row>
    <row r="1001" spans="2:53" ht="15" x14ac:dyDescent="0.2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</row>
    <row r="1002" spans="2:53" ht="15" x14ac:dyDescent="0.2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</row>
    <row r="1003" spans="2:53" ht="15" x14ac:dyDescent="0.2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</row>
    <row r="1004" spans="2:53" ht="15" x14ac:dyDescent="0.2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</row>
    <row r="1005" spans="2:53" ht="15" x14ac:dyDescent="0.2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</row>
    <row r="1006" spans="2:53" ht="15" x14ac:dyDescent="0.2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</row>
    <row r="1007" spans="2:53" ht="15" x14ac:dyDescent="0.2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</row>
    <row r="1008" spans="2:53" ht="15" x14ac:dyDescent="0.2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</row>
    <row r="1009" spans="2:53" ht="15" x14ac:dyDescent="0.2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</row>
    <row r="1010" spans="2:53" ht="15" x14ac:dyDescent="0.2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</row>
    <row r="1011" spans="2:53" ht="15" x14ac:dyDescent="0.2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</row>
    <row r="1012" spans="2:53" ht="15" x14ac:dyDescent="0.2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</row>
    <row r="1013" spans="2:53" ht="15" x14ac:dyDescent="0.2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</row>
    <row r="1014" spans="2:53" ht="15" x14ac:dyDescent="0.2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</row>
    <row r="1015" spans="2:53" ht="15" x14ac:dyDescent="0.2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</row>
    <row r="1016" spans="2:53" ht="15" x14ac:dyDescent="0.2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</row>
    <row r="1017" spans="2:53" ht="15" x14ac:dyDescent="0.2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</row>
    <row r="1018" spans="2:53" ht="15" x14ac:dyDescent="0.2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</row>
    <row r="1019" spans="2:53" ht="15" x14ac:dyDescent="0.2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</row>
    <row r="1020" spans="2:53" ht="15" x14ac:dyDescent="0.2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</row>
    <row r="1021" spans="2:53" ht="15" x14ac:dyDescent="0.2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</row>
    <row r="1022" spans="2:53" ht="15" x14ac:dyDescent="0.2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</row>
    <row r="1023" spans="2:53" ht="15" x14ac:dyDescent="0.2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</row>
    <row r="1024" spans="2:53" ht="15" x14ac:dyDescent="0.2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</row>
    <row r="1025" spans="2:53" ht="15" x14ac:dyDescent="0.2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</row>
    <row r="1026" spans="2:53" ht="15" x14ac:dyDescent="0.2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</row>
    <row r="1027" spans="2:53" ht="15" x14ac:dyDescent="0.2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</row>
    <row r="1028" spans="2:53" ht="15" x14ac:dyDescent="0.2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</row>
    <row r="1029" spans="2:53" ht="15" x14ac:dyDescent="0.2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</row>
    <row r="1030" spans="2:53" ht="15" x14ac:dyDescent="0.2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</row>
    <row r="1031" spans="2:53" ht="15" x14ac:dyDescent="0.2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</row>
    <row r="1032" spans="2:53" ht="15" x14ac:dyDescent="0.2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</row>
    <row r="1033" spans="2:53" ht="15" x14ac:dyDescent="0.2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</row>
    <row r="1034" spans="2:53" ht="15" x14ac:dyDescent="0.2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</row>
    <row r="1035" spans="2:53" ht="15" x14ac:dyDescent="0.2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</row>
    <row r="1036" spans="2:53" ht="15" x14ac:dyDescent="0.2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</row>
    <row r="1037" spans="2:53" ht="15" x14ac:dyDescent="0.2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</row>
    <row r="1038" spans="2:53" ht="15" x14ac:dyDescent="0.2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</row>
    <row r="1039" spans="2:53" ht="15" x14ac:dyDescent="0.2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</row>
    <row r="1040" spans="2:53" ht="15" x14ac:dyDescent="0.2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</row>
    <row r="1041" spans="2:53" ht="15" x14ac:dyDescent="0.2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</row>
    <row r="1042" spans="2:53" ht="15" x14ac:dyDescent="0.2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</row>
    <row r="1043" spans="2:53" ht="15" x14ac:dyDescent="0.2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</row>
    <row r="1044" spans="2:53" ht="15" x14ac:dyDescent="0.2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</row>
    <row r="1045" spans="2:53" ht="15" x14ac:dyDescent="0.2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</row>
    <row r="1046" spans="2:53" ht="15" x14ac:dyDescent="0.2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</row>
    <row r="1047" spans="2:53" ht="15" x14ac:dyDescent="0.2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</row>
    <row r="1048" spans="2:53" ht="15" x14ac:dyDescent="0.2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</row>
    <row r="1049" spans="2:53" ht="15" x14ac:dyDescent="0.2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</row>
    <row r="1050" spans="2:53" ht="15" x14ac:dyDescent="0.2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</row>
    <row r="1051" spans="2:53" ht="15" x14ac:dyDescent="0.2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</row>
    <row r="1052" spans="2:53" ht="15" x14ac:dyDescent="0.2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</row>
    <row r="1053" spans="2:53" ht="15" x14ac:dyDescent="0.2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</row>
    <row r="1054" spans="2:53" ht="15" x14ac:dyDescent="0.2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</row>
    <row r="1055" spans="2:53" ht="15" x14ac:dyDescent="0.2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</row>
    <row r="1056" spans="2:53" ht="15" x14ac:dyDescent="0.2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</row>
    <row r="1057" spans="2:53" ht="15" x14ac:dyDescent="0.2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</row>
    <row r="1058" spans="2:53" ht="15" x14ac:dyDescent="0.2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</row>
    <row r="1059" spans="2:53" ht="15" x14ac:dyDescent="0.2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</row>
    <row r="1060" spans="2:53" ht="15" x14ac:dyDescent="0.2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</row>
    <row r="1061" spans="2:53" ht="15" x14ac:dyDescent="0.2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</row>
    <row r="1062" spans="2:53" ht="15" x14ac:dyDescent="0.2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</row>
    <row r="1063" spans="2:53" ht="15" x14ac:dyDescent="0.2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</row>
    <row r="1064" spans="2:53" ht="15" x14ac:dyDescent="0.2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</row>
    <row r="1065" spans="2:53" ht="15" x14ac:dyDescent="0.2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</row>
    <row r="1066" spans="2:53" ht="15" x14ac:dyDescent="0.2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</row>
    <row r="1067" spans="2:53" ht="15" x14ac:dyDescent="0.2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</row>
    <row r="1068" spans="2:53" ht="15" x14ac:dyDescent="0.2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</row>
    <row r="1069" spans="2:53" ht="15" x14ac:dyDescent="0.2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</row>
    <row r="1070" spans="2:53" ht="15" x14ac:dyDescent="0.2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</row>
    <row r="1071" spans="2:53" ht="15" x14ac:dyDescent="0.2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</row>
    <row r="1072" spans="2:53" ht="15" x14ac:dyDescent="0.2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</row>
    <row r="1073" spans="2:53" ht="15" x14ac:dyDescent="0.2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</row>
    <row r="1074" spans="2:53" ht="15" x14ac:dyDescent="0.2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</row>
    <row r="1075" spans="2:53" ht="15" x14ac:dyDescent="0.2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</row>
    <row r="1076" spans="2:53" ht="15" x14ac:dyDescent="0.2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</row>
    <row r="1077" spans="2:53" ht="15" x14ac:dyDescent="0.2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</row>
    <row r="1078" spans="2:53" ht="15" x14ac:dyDescent="0.2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</row>
    <row r="1079" spans="2:53" ht="15" x14ac:dyDescent="0.2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</row>
    <row r="1080" spans="2:53" ht="15" x14ac:dyDescent="0.2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</row>
    <row r="1081" spans="2:53" ht="15" x14ac:dyDescent="0.2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</row>
    <row r="1082" spans="2:53" ht="15" x14ac:dyDescent="0.2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</row>
    <row r="1083" spans="2:53" ht="15" x14ac:dyDescent="0.2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</row>
    <row r="1084" spans="2:53" ht="15" x14ac:dyDescent="0.2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</row>
    <row r="1085" spans="2:53" ht="15" x14ac:dyDescent="0.2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</row>
    <row r="1086" spans="2:53" ht="15" x14ac:dyDescent="0.2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</row>
    <row r="1087" spans="2:53" ht="15" x14ac:dyDescent="0.2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</row>
    <row r="1088" spans="2:53" ht="15" x14ac:dyDescent="0.2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</row>
    <row r="1089" spans="2:53" ht="15" x14ac:dyDescent="0.2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</row>
    <row r="1090" spans="2:53" ht="15" x14ac:dyDescent="0.2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</row>
    <row r="1091" spans="2:53" ht="15" x14ac:dyDescent="0.2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</row>
    <row r="1092" spans="2:53" ht="15" x14ac:dyDescent="0.2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</row>
    <row r="1093" spans="2:53" ht="15" x14ac:dyDescent="0.2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</row>
    <row r="1094" spans="2:53" ht="15" x14ac:dyDescent="0.2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</row>
    <row r="1095" spans="2:53" ht="15" x14ac:dyDescent="0.2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</row>
    <row r="1096" spans="2:53" ht="15" x14ac:dyDescent="0.2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</row>
    <row r="1097" spans="2:53" ht="15" x14ac:dyDescent="0.2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</row>
    <row r="1098" spans="2:53" ht="15" x14ac:dyDescent="0.2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</row>
    <row r="1099" spans="2:53" ht="15" x14ac:dyDescent="0.2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</row>
    <row r="1100" spans="2:53" ht="15" x14ac:dyDescent="0.2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</row>
    <row r="1101" spans="2:53" ht="15" x14ac:dyDescent="0.2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</row>
    <row r="1102" spans="2:53" ht="15" x14ac:dyDescent="0.2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</row>
    <row r="1103" spans="2:53" ht="15" x14ac:dyDescent="0.2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</row>
    <row r="1104" spans="2:53" ht="15" x14ac:dyDescent="0.2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</row>
    <row r="1105" spans="2:53" ht="15" x14ac:dyDescent="0.2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</row>
    <row r="1106" spans="2:53" ht="15" x14ac:dyDescent="0.2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</row>
    <row r="1107" spans="2:53" ht="15" x14ac:dyDescent="0.2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</row>
    <row r="1108" spans="2:53" ht="15" x14ac:dyDescent="0.2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</row>
    <row r="1109" spans="2:53" ht="15" x14ac:dyDescent="0.2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</row>
    <row r="1110" spans="2:53" ht="15" x14ac:dyDescent="0.2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</row>
    <row r="1111" spans="2:53" ht="15" x14ac:dyDescent="0.2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</row>
    <row r="1112" spans="2:53" ht="15" x14ac:dyDescent="0.2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</row>
    <row r="1113" spans="2:53" ht="15" x14ac:dyDescent="0.2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</row>
    <row r="1114" spans="2:53" ht="15" x14ac:dyDescent="0.2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</row>
    <row r="1115" spans="2:53" ht="15" x14ac:dyDescent="0.2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</row>
    <row r="1116" spans="2:53" ht="15" x14ac:dyDescent="0.2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</row>
    <row r="1117" spans="2:53" ht="15" x14ac:dyDescent="0.2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</row>
    <row r="1118" spans="2:53" ht="15" x14ac:dyDescent="0.2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</row>
    <row r="1119" spans="2:53" ht="15" x14ac:dyDescent="0.2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</row>
    <row r="1120" spans="2:53" ht="15" x14ac:dyDescent="0.2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</row>
    <row r="1121" spans="2:53" ht="15" x14ac:dyDescent="0.2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</row>
    <row r="1122" spans="2:53" ht="15" x14ac:dyDescent="0.2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</row>
    <row r="1123" spans="2:53" ht="15" x14ac:dyDescent="0.2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</row>
    <row r="1124" spans="2:53" ht="15" x14ac:dyDescent="0.2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</row>
    <row r="1125" spans="2:53" ht="15" x14ac:dyDescent="0.2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</row>
    <row r="1126" spans="2:53" ht="15" x14ac:dyDescent="0.2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</row>
    <row r="1127" spans="2:53" ht="15" x14ac:dyDescent="0.2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</row>
    <row r="1128" spans="2:53" ht="15" x14ac:dyDescent="0.2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</row>
    <row r="1129" spans="2:53" ht="15" x14ac:dyDescent="0.2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</row>
    <row r="1130" spans="2:53" ht="15" x14ac:dyDescent="0.2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</row>
    <row r="1131" spans="2:53" ht="15" x14ac:dyDescent="0.25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</row>
    <row r="1132" spans="2:53" ht="15" x14ac:dyDescent="0.25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</row>
    <row r="1133" spans="2:53" ht="15" x14ac:dyDescent="0.25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</row>
    <row r="1134" spans="2:53" ht="15" x14ac:dyDescent="0.25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</row>
    <row r="1135" spans="2:53" ht="15" x14ac:dyDescent="0.25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</row>
    <row r="1136" spans="2:53" ht="15" x14ac:dyDescent="0.25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</row>
    <row r="1137" spans="2:53" ht="15" x14ac:dyDescent="0.25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</row>
    <row r="1138" spans="2:53" ht="15" x14ac:dyDescent="0.25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</row>
    <row r="1139" spans="2:53" ht="15" x14ac:dyDescent="0.25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</row>
    <row r="1140" spans="2:53" ht="15" x14ac:dyDescent="0.25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</row>
    <row r="1141" spans="2:53" ht="15" x14ac:dyDescent="0.25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</row>
    <row r="1142" spans="2:53" ht="15" x14ac:dyDescent="0.25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</row>
    <row r="1143" spans="2:53" ht="15" x14ac:dyDescent="0.25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</row>
    <row r="1144" spans="2:53" ht="15" x14ac:dyDescent="0.25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</row>
    <row r="1145" spans="2:53" ht="15" x14ac:dyDescent="0.25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</row>
    <row r="1146" spans="2:53" ht="15" x14ac:dyDescent="0.25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</row>
    <row r="1147" spans="2:53" ht="15" x14ac:dyDescent="0.25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</row>
    <row r="1148" spans="2:53" ht="15" x14ac:dyDescent="0.25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</row>
    <row r="1149" spans="2:53" ht="15" x14ac:dyDescent="0.25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</row>
    <row r="1150" spans="2:53" ht="15" x14ac:dyDescent="0.25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</row>
    <row r="1151" spans="2:53" ht="15" x14ac:dyDescent="0.25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</row>
    <row r="1152" spans="2:53" ht="15" x14ac:dyDescent="0.25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</row>
    <row r="1153" spans="2:53" ht="15" x14ac:dyDescent="0.25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</row>
    <row r="1154" spans="2:53" ht="15" x14ac:dyDescent="0.25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</row>
    <row r="1155" spans="2:53" ht="15" x14ac:dyDescent="0.25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</row>
    <row r="1156" spans="2:53" ht="15" x14ac:dyDescent="0.25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</row>
    <row r="1157" spans="2:53" ht="15" x14ac:dyDescent="0.25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</row>
    <row r="1158" spans="2:53" ht="15" x14ac:dyDescent="0.25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</row>
    <row r="1159" spans="2:53" ht="15" x14ac:dyDescent="0.25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</row>
    <row r="1160" spans="2:53" ht="15" x14ac:dyDescent="0.25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</row>
    <row r="1161" spans="2:53" ht="15" x14ac:dyDescent="0.25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</row>
    <row r="1162" spans="2:53" ht="15" x14ac:dyDescent="0.25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</row>
    <row r="1163" spans="2:53" ht="15" x14ac:dyDescent="0.25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</row>
    <row r="1164" spans="2:53" ht="15" x14ac:dyDescent="0.25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</row>
    <row r="1165" spans="2:53" ht="15" x14ac:dyDescent="0.25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</row>
    <row r="1166" spans="2:53" ht="15" x14ac:dyDescent="0.25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</row>
    <row r="1167" spans="2:53" ht="15" x14ac:dyDescent="0.25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</row>
    <row r="1168" spans="2:53" ht="15" x14ac:dyDescent="0.25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</row>
    <row r="1169" spans="2:53" ht="15" x14ac:dyDescent="0.25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</row>
    <row r="1170" spans="2:53" ht="15" x14ac:dyDescent="0.25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</row>
    <row r="1171" spans="2:53" ht="15" x14ac:dyDescent="0.25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</row>
    <row r="1172" spans="2:53" ht="15" x14ac:dyDescent="0.25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</row>
    <row r="1173" spans="2:53" ht="15" x14ac:dyDescent="0.25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</row>
    <row r="1174" spans="2:53" ht="15" x14ac:dyDescent="0.25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</row>
    <row r="1175" spans="2:53" ht="15" x14ac:dyDescent="0.25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</row>
    <row r="1176" spans="2:53" ht="15" x14ac:dyDescent="0.25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</row>
    <row r="1177" spans="2:53" ht="15" x14ac:dyDescent="0.25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</row>
    <row r="1178" spans="2:53" ht="15" x14ac:dyDescent="0.25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</row>
    <row r="1179" spans="2:53" ht="15" x14ac:dyDescent="0.25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</row>
    <row r="1180" spans="2:53" ht="15" x14ac:dyDescent="0.25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</row>
    <row r="1181" spans="2:53" ht="15" x14ac:dyDescent="0.25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</row>
    <row r="1182" spans="2:53" ht="15" x14ac:dyDescent="0.25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</row>
    <row r="1183" spans="2:53" ht="15" x14ac:dyDescent="0.25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</row>
    <row r="1184" spans="2:53" ht="15" x14ac:dyDescent="0.25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</row>
    <row r="1185" spans="2:53" ht="15" x14ac:dyDescent="0.25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</row>
    <row r="1186" spans="2:53" ht="15" x14ac:dyDescent="0.25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</row>
    <row r="1187" spans="2:53" ht="15" x14ac:dyDescent="0.25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</row>
    <row r="1188" spans="2:53" ht="15" x14ac:dyDescent="0.25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</row>
    <row r="1189" spans="2:53" ht="15" x14ac:dyDescent="0.25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</row>
    <row r="1190" spans="2:53" ht="15" x14ac:dyDescent="0.25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</row>
    <row r="1191" spans="2:53" ht="15" x14ac:dyDescent="0.25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</row>
    <row r="1192" spans="2:53" ht="15" x14ac:dyDescent="0.25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</row>
    <row r="1193" spans="2:53" ht="15" x14ac:dyDescent="0.25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</row>
    <row r="1194" spans="2:53" ht="15" x14ac:dyDescent="0.25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</row>
    <row r="1195" spans="2:53" ht="15" x14ac:dyDescent="0.25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</row>
    <row r="1196" spans="2:53" ht="15" x14ac:dyDescent="0.25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</row>
    <row r="1197" spans="2:53" ht="15" x14ac:dyDescent="0.25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</row>
    <row r="1198" spans="2:53" ht="15" x14ac:dyDescent="0.25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</row>
    <row r="1199" spans="2:53" ht="15" x14ac:dyDescent="0.25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</row>
    <row r="1200" spans="2:53" ht="15" x14ac:dyDescent="0.25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</row>
    <row r="1201" spans="2:53" ht="15" x14ac:dyDescent="0.25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</row>
    <row r="1202" spans="2:53" ht="15" x14ac:dyDescent="0.25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</row>
    <row r="1203" spans="2:53" ht="15" x14ac:dyDescent="0.25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</row>
    <row r="1204" spans="2:53" ht="15" x14ac:dyDescent="0.25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</row>
    <row r="1205" spans="2:53" ht="15" x14ac:dyDescent="0.25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</row>
    <row r="1206" spans="2:53" ht="15" x14ac:dyDescent="0.25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</row>
    <row r="1207" spans="2:53" ht="15" x14ac:dyDescent="0.25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</row>
    <row r="1208" spans="2:53" ht="15" x14ac:dyDescent="0.25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</row>
    <row r="1209" spans="2:53" ht="15" x14ac:dyDescent="0.25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</row>
    <row r="1210" spans="2:53" ht="15" x14ac:dyDescent="0.25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</row>
    <row r="1211" spans="2:53" ht="15" x14ac:dyDescent="0.25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</row>
    <row r="1212" spans="2:53" ht="15" x14ac:dyDescent="0.25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</row>
    <row r="1213" spans="2:53" ht="15" x14ac:dyDescent="0.25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</row>
    <row r="1214" spans="2:53" ht="15" x14ac:dyDescent="0.25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</row>
    <row r="1215" spans="2:53" ht="15" x14ac:dyDescent="0.25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</row>
    <row r="1216" spans="2:53" ht="15" x14ac:dyDescent="0.25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</row>
    <row r="1217" spans="2:53" ht="15" x14ac:dyDescent="0.25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</row>
    <row r="1218" spans="2:53" ht="15" x14ac:dyDescent="0.25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</row>
    <row r="1219" spans="2:53" ht="15" x14ac:dyDescent="0.25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</row>
    <row r="1220" spans="2:53" ht="15" x14ac:dyDescent="0.25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</row>
    <row r="1221" spans="2:53" ht="15" x14ac:dyDescent="0.25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</row>
    <row r="1222" spans="2:53" ht="15" x14ac:dyDescent="0.25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</row>
    <row r="1223" spans="2:53" ht="15" x14ac:dyDescent="0.25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</row>
    <row r="1224" spans="2:53" ht="15" x14ac:dyDescent="0.25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</row>
    <row r="1225" spans="2:53" ht="15" x14ac:dyDescent="0.25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</row>
    <row r="1226" spans="2:53" ht="15" x14ac:dyDescent="0.25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</row>
    <row r="1227" spans="2:53" ht="15" x14ac:dyDescent="0.25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</row>
    <row r="1228" spans="2:53" ht="15" x14ac:dyDescent="0.25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</row>
    <row r="1229" spans="2:53" ht="15" x14ac:dyDescent="0.25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</row>
    <row r="1230" spans="2:53" ht="15" x14ac:dyDescent="0.25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</row>
    <row r="1231" spans="2:53" ht="15" x14ac:dyDescent="0.25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</row>
    <row r="1232" spans="2:53" ht="15" x14ac:dyDescent="0.25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</row>
    <row r="1233" spans="2:53" ht="15" x14ac:dyDescent="0.25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</row>
    <row r="1234" spans="2:53" ht="15" x14ac:dyDescent="0.25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</row>
    <row r="1235" spans="2:53" ht="15" x14ac:dyDescent="0.25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</row>
    <row r="1236" spans="2:53" ht="15" x14ac:dyDescent="0.25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</row>
    <row r="1237" spans="2:53" ht="15" x14ac:dyDescent="0.25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</row>
    <row r="1238" spans="2:53" ht="15" x14ac:dyDescent="0.25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</row>
    <row r="1239" spans="2:53" ht="15" x14ac:dyDescent="0.25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</row>
    <row r="1240" spans="2:53" ht="15" x14ac:dyDescent="0.25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</row>
    <row r="1241" spans="2:53" ht="15" x14ac:dyDescent="0.25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</row>
    <row r="1242" spans="2:53" ht="15" x14ac:dyDescent="0.25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</row>
    <row r="1243" spans="2:53" ht="15" x14ac:dyDescent="0.25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</row>
    <row r="1244" spans="2:53" ht="15" x14ac:dyDescent="0.25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</row>
    <row r="1245" spans="2:53" ht="15" x14ac:dyDescent="0.25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</row>
    <row r="1246" spans="2:53" ht="15" x14ac:dyDescent="0.25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</row>
    <row r="1247" spans="2:53" ht="15" x14ac:dyDescent="0.25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</row>
    <row r="1248" spans="2:53" ht="15" x14ac:dyDescent="0.25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</row>
    <row r="1249" spans="2:53" ht="15" x14ac:dyDescent="0.25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</row>
    <row r="1250" spans="2:53" ht="15" x14ac:dyDescent="0.25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</row>
    <row r="1251" spans="2:53" ht="15" x14ac:dyDescent="0.25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</row>
    <row r="1252" spans="2:53" ht="15" x14ac:dyDescent="0.25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</row>
    <row r="1253" spans="2:53" ht="15" x14ac:dyDescent="0.25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</row>
    <row r="1254" spans="2:53" ht="15" x14ac:dyDescent="0.25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</row>
    <row r="1255" spans="2:53" ht="15" x14ac:dyDescent="0.25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</row>
    <row r="1256" spans="2:53" ht="15" x14ac:dyDescent="0.25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</row>
    <row r="1257" spans="2:53" ht="15" x14ac:dyDescent="0.25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</row>
    <row r="1258" spans="2:53" ht="15" x14ac:dyDescent="0.25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</row>
    <row r="1259" spans="2:53" ht="15" x14ac:dyDescent="0.25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</row>
    <row r="1260" spans="2:53" ht="15" x14ac:dyDescent="0.25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</row>
    <row r="1261" spans="2:53" ht="15" x14ac:dyDescent="0.25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</row>
    <row r="1262" spans="2:53" ht="15" x14ac:dyDescent="0.25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</row>
    <row r="1263" spans="2:53" ht="15" x14ac:dyDescent="0.25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</row>
    <row r="1264" spans="2:53" ht="15" x14ac:dyDescent="0.25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</row>
    <row r="1265" spans="2:53" ht="15" x14ac:dyDescent="0.25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</row>
    <row r="1266" spans="2:53" ht="15" x14ac:dyDescent="0.25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</row>
    <row r="1267" spans="2:53" ht="15" x14ac:dyDescent="0.25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</row>
    <row r="1268" spans="2:53" ht="15" x14ac:dyDescent="0.25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</row>
    <row r="1269" spans="2:53" ht="15" x14ac:dyDescent="0.25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</row>
    <row r="1270" spans="2:53" ht="15" x14ac:dyDescent="0.25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</row>
    <row r="1271" spans="2:53" ht="15" x14ac:dyDescent="0.25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</row>
    <row r="1272" spans="2:53" ht="15" x14ac:dyDescent="0.25"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</row>
    <row r="1273" spans="2:53" ht="15" x14ac:dyDescent="0.25"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</row>
    <row r="1274" spans="2:53" ht="15" x14ac:dyDescent="0.25"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</row>
    <row r="1275" spans="2:53" ht="15" x14ac:dyDescent="0.25"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</row>
    <row r="1276" spans="2:53" ht="15" x14ac:dyDescent="0.25"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</row>
    <row r="1277" spans="2:53" ht="15" x14ac:dyDescent="0.25"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</row>
    <row r="1278" spans="2:53" ht="15" x14ac:dyDescent="0.25"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</row>
    <row r="1279" spans="2:53" ht="15" x14ac:dyDescent="0.25"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</row>
    <row r="1280" spans="2:53" ht="15" x14ac:dyDescent="0.25"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</row>
    <row r="1281" spans="2:53" ht="15" x14ac:dyDescent="0.25"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</row>
    <row r="1282" spans="2:53" ht="15" x14ac:dyDescent="0.25"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</row>
    <row r="1283" spans="2:53" ht="15" x14ac:dyDescent="0.25"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</row>
    <row r="1284" spans="2:53" ht="15" x14ac:dyDescent="0.25"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</row>
    <row r="1285" spans="2:53" ht="15" x14ac:dyDescent="0.25"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</row>
    <row r="1286" spans="2:53" ht="15" x14ac:dyDescent="0.25"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</row>
    <row r="1287" spans="2:53" ht="15" x14ac:dyDescent="0.25"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</row>
    <row r="1288" spans="2:53" ht="15" x14ac:dyDescent="0.25"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</row>
    <row r="1289" spans="2:53" ht="15" x14ac:dyDescent="0.25"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</row>
    <row r="1290" spans="2:53" ht="15" x14ac:dyDescent="0.25"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</row>
    <row r="1291" spans="2:53" ht="15" x14ac:dyDescent="0.25"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</row>
    <row r="1292" spans="2:53" ht="15" x14ac:dyDescent="0.25"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</row>
    <row r="1293" spans="2:53" ht="15" x14ac:dyDescent="0.25"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</row>
    <row r="1294" spans="2:53" ht="15" x14ac:dyDescent="0.25"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</row>
    <row r="1295" spans="2:53" ht="15" x14ac:dyDescent="0.25"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</row>
    <row r="1296" spans="2:53" ht="15" x14ac:dyDescent="0.25"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</row>
    <row r="1297" spans="2:53" ht="15" x14ac:dyDescent="0.25"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</row>
    <row r="1298" spans="2:53" ht="15" x14ac:dyDescent="0.25"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</row>
    <row r="1299" spans="2:53" ht="15" x14ac:dyDescent="0.25"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</row>
    <row r="1300" spans="2:53" ht="15" x14ac:dyDescent="0.25"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</row>
    <row r="1301" spans="2:53" ht="15" x14ac:dyDescent="0.25"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</row>
    <row r="1302" spans="2:53" ht="15" x14ac:dyDescent="0.25"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</row>
    <row r="1303" spans="2:53" ht="15" x14ac:dyDescent="0.25"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</row>
    <row r="1304" spans="2:53" ht="15" x14ac:dyDescent="0.25"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</row>
    <row r="1305" spans="2:53" ht="15" x14ac:dyDescent="0.25"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</row>
    <row r="1306" spans="2:53" ht="15" x14ac:dyDescent="0.25"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</row>
    <row r="1307" spans="2:53" ht="15" x14ac:dyDescent="0.25"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</row>
    <row r="1308" spans="2:53" ht="15" x14ac:dyDescent="0.25"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</row>
    <row r="1309" spans="2:53" ht="15" x14ac:dyDescent="0.25"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</row>
    <row r="1310" spans="2:53" ht="15" x14ac:dyDescent="0.25"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</row>
    <row r="1311" spans="2:53" ht="15" x14ac:dyDescent="0.25"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</row>
    <row r="1312" spans="2:53" ht="15" x14ac:dyDescent="0.25"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</row>
    <row r="1313" spans="2:53" ht="15" x14ac:dyDescent="0.25"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</row>
    <row r="1314" spans="2:53" ht="15" x14ac:dyDescent="0.25"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</row>
    <row r="1315" spans="2:53" ht="15" x14ac:dyDescent="0.25"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</row>
    <row r="1316" spans="2:53" ht="15" x14ac:dyDescent="0.25"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</row>
    <row r="1317" spans="2:53" ht="15" x14ac:dyDescent="0.25"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</row>
    <row r="1318" spans="2:53" ht="15" x14ac:dyDescent="0.25"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</row>
    <row r="1319" spans="2:53" ht="15" x14ac:dyDescent="0.25"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</row>
    <row r="1320" spans="2:53" ht="15" x14ac:dyDescent="0.25"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</row>
    <row r="1321" spans="2:53" ht="15" x14ac:dyDescent="0.25"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</row>
    <row r="1322" spans="2:53" ht="15" x14ac:dyDescent="0.25"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</row>
    <row r="1323" spans="2:53" ht="15" x14ac:dyDescent="0.25"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</row>
    <row r="1324" spans="2:53" ht="15" x14ac:dyDescent="0.25"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</row>
    <row r="1325" spans="2:53" ht="15" x14ac:dyDescent="0.25"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</row>
    <row r="1326" spans="2:53" ht="15" x14ac:dyDescent="0.25"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</row>
    <row r="1327" spans="2:53" ht="15" x14ac:dyDescent="0.25"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</row>
    <row r="1328" spans="2:53" ht="15" x14ac:dyDescent="0.25"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</row>
    <row r="1329" spans="2:53" ht="15" x14ac:dyDescent="0.25"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</row>
    <row r="1330" spans="2:53" ht="15" x14ac:dyDescent="0.25"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</row>
    <row r="1331" spans="2:53" ht="15" x14ac:dyDescent="0.25"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</row>
    <row r="1332" spans="2:53" ht="15" x14ac:dyDescent="0.25"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</row>
    <row r="1333" spans="2:53" ht="15" x14ac:dyDescent="0.25"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</row>
    <row r="1334" spans="2:53" ht="15" x14ac:dyDescent="0.25"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</row>
    <row r="1335" spans="2:53" ht="15" x14ac:dyDescent="0.25"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</row>
    <row r="1336" spans="2:53" ht="15" x14ac:dyDescent="0.25"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</row>
    <row r="1337" spans="2:53" ht="15" x14ac:dyDescent="0.25"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</row>
    <row r="1338" spans="2:53" ht="15" x14ac:dyDescent="0.25"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</row>
    <row r="1339" spans="2:53" ht="15" x14ac:dyDescent="0.25"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</row>
    <row r="1340" spans="2:53" ht="15" x14ac:dyDescent="0.25"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</row>
    <row r="1341" spans="2:53" ht="15" x14ac:dyDescent="0.25"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</row>
    <row r="1342" spans="2:53" ht="15" x14ac:dyDescent="0.25"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</row>
    <row r="1343" spans="2:53" ht="15" x14ac:dyDescent="0.25"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</row>
    <row r="1344" spans="2:53" ht="15" x14ac:dyDescent="0.25"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</row>
    <row r="1345" spans="2:53" ht="15" x14ac:dyDescent="0.25"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</row>
    <row r="1346" spans="2:53" ht="15" x14ac:dyDescent="0.25"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</row>
    <row r="1347" spans="2:53" ht="15" x14ac:dyDescent="0.25"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</row>
    <row r="1348" spans="2:53" ht="15" x14ac:dyDescent="0.25"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</row>
    <row r="1349" spans="2:53" ht="15" x14ac:dyDescent="0.25"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</row>
    <row r="1350" spans="2:53" ht="15" x14ac:dyDescent="0.25"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</row>
    <row r="1351" spans="2:53" ht="15" x14ac:dyDescent="0.25"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</row>
    <row r="1352" spans="2:53" ht="15" x14ac:dyDescent="0.25"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</row>
    <row r="1353" spans="2:53" ht="15" x14ac:dyDescent="0.25"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</row>
    <row r="1354" spans="2:53" ht="15" x14ac:dyDescent="0.25"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</row>
    <row r="1355" spans="2:53" ht="15" x14ac:dyDescent="0.25"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</row>
    <row r="1356" spans="2:53" ht="15" x14ac:dyDescent="0.25"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</row>
    <row r="1357" spans="2:53" ht="15" x14ac:dyDescent="0.25"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</row>
    <row r="1358" spans="2:53" ht="15" x14ac:dyDescent="0.25"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</row>
    <row r="1359" spans="2:53" ht="15" x14ac:dyDescent="0.25"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</row>
    <row r="1360" spans="2:53" ht="15" x14ac:dyDescent="0.25"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</row>
    <row r="1361" spans="2:53" ht="15" x14ac:dyDescent="0.25"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</row>
    <row r="1362" spans="2:53" ht="15" x14ac:dyDescent="0.25"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</row>
    <row r="1363" spans="2:53" ht="15" x14ac:dyDescent="0.25"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</row>
    <row r="1364" spans="2:53" ht="15" x14ac:dyDescent="0.25"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</row>
    <row r="1365" spans="2:53" ht="15" x14ac:dyDescent="0.25"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</row>
    <row r="1366" spans="2:53" ht="15" x14ac:dyDescent="0.25"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</row>
    <row r="1367" spans="2:53" ht="15" x14ac:dyDescent="0.25"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</row>
    <row r="1368" spans="2:53" ht="15" x14ac:dyDescent="0.25"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</row>
    <row r="1369" spans="2:53" ht="15" x14ac:dyDescent="0.25"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</row>
    <row r="1370" spans="2:53" ht="15" x14ac:dyDescent="0.25"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</row>
    <row r="1371" spans="2:53" ht="15" x14ac:dyDescent="0.25"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</row>
    <row r="1372" spans="2:53" ht="15" x14ac:dyDescent="0.25"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</row>
    <row r="1373" spans="2:53" ht="15" x14ac:dyDescent="0.25"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</row>
    <row r="1374" spans="2:53" ht="15" x14ac:dyDescent="0.25"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</row>
    <row r="1375" spans="2:53" ht="15" x14ac:dyDescent="0.25"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</row>
    <row r="1376" spans="2:53" ht="15" x14ac:dyDescent="0.25"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</row>
    <row r="1377" spans="2:53" ht="15" x14ac:dyDescent="0.25"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</row>
    <row r="1378" spans="2:53" ht="15" x14ac:dyDescent="0.25"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</row>
    <row r="1379" spans="2:53" ht="15" x14ac:dyDescent="0.25"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</row>
    <row r="1380" spans="2:53" ht="15" x14ac:dyDescent="0.25"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</row>
    <row r="1381" spans="2:53" ht="15" x14ac:dyDescent="0.25"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</row>
    <row r="1382" spans="2:53" ht="15" x14ac:dyDescent="0.25"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</row>
    <row r="1383" spans="2:53" ht="15" x14ac:dyDescent="0.25"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</row>
    <row r="1384" spans="2:53" ht="15" x14ac:dyDescent="0.25"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</row>
    <row r="1385" spans="2:53" ht="15" x14ac:dyDescent="0.25"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</row>
    <row r="1386" spans="2:53" ht="15" x14ac:dyDescent="0.25"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</row>
    <row r="1387" spans="2:53" ht="15" x14ac:dyDescent="0.25"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</row>
    <row r="1388" spans="2:53" ht="15" x14ac:dyDescent="0.25"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</row>
    <row r="1389" spans="2:53" ht="15" x14ac:dyDescent="0.25"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</row>
    <row r="1390" spans="2:53" ht="15" x14ac:dyDescent="0.25"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</row>
    <row r="1391" spans="2:53" ht="15" x14ac:dyDescent="0.25"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</row>
    <row r="1392" spans="2:53" ht="15" x14ac:dyDescent="0.25"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</row>
    <row r="1393" spans="2:53" ht="15" x14ac:dyDescent="0.25"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</row>
    <row r="1394" spans="2:53" ht="15" x14ac:dyDescent="0.25"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</row>
    <row r="1395" spans="2:53" ht="15" x14ac:dyDescent="0.25"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</row>
    <row r="1396" spans="2:53" ht="15" x14ac:dyDescent="0.25"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</row>
    <row r="1397" spans="2:53" ht="15" x14ac:dyDescent="0.25"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</row>
    <row r="1398" spans="2:53" ht="15" x14ac:dyDescent="0.25"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</row>
    <row r="1399" spans="2:53" ht="15" x14ac:dyDescent="0.25"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</row>
    <row r="1400" spans="2:53" ht="15" x14ac:dyDescent="0.25"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</row>
    <row r="1401" spans="2:53" ht="15" x14ac:dyDescent="0.25"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</row>
    <row r="1402" spans="2:53" ht="15" x14ac:dyDescent="0.25"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</row>
    <row r="1403" spans="2:53" ht="15" x14ac:dyDescent="0.25"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</row>
    <row r="1404" spans="2:53" ht="15" x14ac:dyDescent="0.25"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</row>
    <row r="1405" spans="2:53" ht="15" x14ac:dyDescent="0.25"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</row>
    <row r="1406" spans="2:53" ht="15" x14ac:dyDescent="0.25"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</row>
    <row r="1407" spans="2:53" ht="15" x14ac:dyDescent="0.25"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</row>
    <row r="1408" spans="2:53" ht="15" x14ac:dyDescent="0.25"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</row>
    <row r="1409" spans="2:53" ht="15" x14ac:dyDescent="0.25"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</row>
    <row r="1410" spans="2:53" ht="15" x14ac:dyDescent="0.25"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</row>
    <row r="1411" spans="2:53" ht="15" x14ac:dyDescent="0.25"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</row>
    <row r="1412" spans="2:53" ht="15" x14ac:dyDescent="0.25"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</row>
    <row r="1413" spans="2:53" ht="15" x14ac:dyDescent="0.25"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</row>
    <row r="1414" spans="2:53" ht="15" x14ac:dyDescent="0.25"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</row>
    <row r="1415" spans="2:53" ht="15" x14ac:dyDescent="0.25"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</row>
    <row r="1416" spans="2:53" ht="15" x14ac:dyDescent="0.25"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</row>
    <row r="1417" spans="2:53" ht="15" x14ac:dyDescent="0.25"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</row>
    <row r="1418" spans="2:53" ht="15" x14ac:dyDescent="0.25"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</row>
    <row r="1419" spans="2:53" ht="15" x14ac:dyDescent="0.25"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</row>
    <row r="1420" spans="2:53" ht="15" x14ac:dyDescent="0.25"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</row>
    <row r="1421" spans="2:53" ht="15" x14ac:dyDescent="0.25"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</row>
    <row r="1422" spans="2:53" ht="15" x14ac:dyDescent="0.25"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</row>
    <row r="1423" spans="2:53" ht="15" x14ac:dyDescent="0.25"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</row>
    <row r="1424" spans="2:53" ht="15" x14ac:dyDescent="0.25"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</row>
    <row r="1425" spans="2:53" ht="15" x14ac:dyDescent="0.25"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</row>
    <row r="1426" spans="2:53" ht="15" x14ac:dyDescent="0.25"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</row>
    <row r="1427" spans="2:53" ht="15" x14ac:dyDescent="0.25"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</row>
    <row r="1428" spans="2:53" ht="15" x14ac:dyDescent="0.25"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</row>
    <row r="1429" spans="2:53" ht="15" x14ac:dyDescent="0.25"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</row>
    <row r="1430" spans="2:53" ht="15" x14ac:dyDescent="0.25"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</row>
    <row r="1431" spans="2:53" ht="15" x14ac:dyDescent="0.25"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</row>
    <row r="1432" spans="2:53" ht="15" x14ac:dyDescent="0.25"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</row>
    <row r="1433" spans="2:53" ht="15" x14ac:dyDescent="0.25"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</row>
    <row r="1434" spans="2:53" ht="15" x14ac:dyDescent="0.25"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</row>
    <row r="1435" spans="2:53" ht="15" x14ac:dyDescent="0.25"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</row>
    <row r="1436" spans="2:53" ht="15" x14ac:dyDescent="0.25"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</row>
    <row r="1437" spans="2:53" ht="15" x14ac:dyDescent="0.25"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</row>
    <row r="1438" spans="2:53" ht="15" x14ac:dyDescent="0.25"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</row>
    <row r="1439" spans="2:53" ht="15" x14ac:dyDescent="0.25"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</row>
    <row r="1440" spans="2:53" ht="15" x14ac:dyDescent="0.25"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</row>
    <row r="1441" spans="2:53" ht="15" x14ac:dyDescent="0.25"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</row>
    <row r="1442" spans="2:53" ht="15" x14ac:dyDescent="0.25"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</row>
    <row r="1443" spans="2:53" ht="15" x14ac:dyDescent="0.25"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</row>
    <row r="1444" spans="2:53" ht="15" x14ac:dyDescent="0.25"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</row>
    <row r="1445" spans="2:53" ht="15" x14ac:dyDescent="0.25"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</row>
    <row r="1446" spans="2:53" ht="15" x14ac:dyDescent="0.25"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</row>
    <row r="1447" spans="2:53" ht="15" x14ac:dyDescent="0.25"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</row>
    <row r="1448" spans="2:53" ht="15" x14ac:dyDescent="0.25"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</row>
    <row r="1449" spans="2:53" ht="15" x14ac:dyDescent="0.25"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</row>
    <row r="1450" spans="2:53" ht="15" x14ac:dyDescent="0.25"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</row>
    <row r="1451" spans="2:53" ht="15" x14ac:dyDescent="0.25"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</row>
    <row r="1452" spans="2:53" ht="15" x14ac:dyDescent="0.25"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</row>
    <row r="1453" spans="2:53" ht="15" x14ac:dyDescent="0.25"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</row>
    <row r="1454" spans="2:53" ht="15" x14ac:dyDescent="0.25"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</row>
    <row r="1455" spans="2:53" ht="15" x14ac:dyDescent="0.25"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</row>
    <row r="1456" spans="2:53" ht="15" x14ac:dyDescent="0.25"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</row>
    <row r="1457" spans="2:53" ht="15" x14ac:dyDescent="0.25"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</row>
    <row r="1458" spans="2:53" ht="15" x14ac:dyDescent="0.25"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</row>
    <row r="1459" spans="2:53" ht="15" x14ac:dyDescent="0.25"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</row>
    <row r="1460" spans="2:53" ht="15" x14ac:dyDescent="0.25"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</row>
    <row r="1461" spans="2:53" ht="15" x14ac:dyDescent="0.25"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</row>
    <row r="1462" spans="2:53" ht="15" x14ac:dyDescent="0.25"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</row>
    <row r="1463" spans="2:53" ht="15" x14ac:dyDescent="0.25"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</row>
    <row r="1464" spans="2:53" ht="15" x14ac:dyDescent="0.25"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</row>
    <row r="1465" spans="2:53" ht="15" x14ac:dyDescent="0.25"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</row>
    <row r="1466" spans="2:53" ht="15" x14ac:dyDescent="0.25"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</row>
    <row r="1467" spans="2:53" ht="15" x14ac:dyDescent="0.25"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</row>
    <row r="1468" spans="2:53" ht="15" x14ac:dyDescent="0.25"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</row>
    <row r="1469" spans="2:53" ht="15" x14ac:dyDescent="0.25"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</row>
    <row r="1470" spans="2:53" ht="15" x14ac:dyDescent="0.25"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</row>
    <row r="1471" spans="2:53" ht="15" x14ac:dyDescent="0.25"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</row>
    <row r="1472" spans="2:53" ht="15" x14ac:dyDescent="0.25"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</row>
    <row r="1473" spans="2:53" ht="15" x14ac:dyDescent="0.25"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</row>
    <row r="1474" spans="2:53" ht="15" x14ac:dyDescent="0.25"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</row>
    <row r="1475" spans="2:53" ht="15" x14ac:dyDescent="0.25"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</row>
    <row r="1476" spans="2:53" ht="15" x14ac:dyDescent="0.25"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</row>
    <row r="1477" spans="2:53" ht="15" x14ac:dyDescent="0.25"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</row>
    <row r="1478" spans="2:53" ht="15" x14ac:dyDescent="0.25"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</row>
    <row r="1479" spans="2:53" ht="15" x14ac:dyDescent="0.25"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</row>
    <row r="1480" spans="2:53" ht="15" x14ac:dyDescent="0.25"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</row>
    <row r="1481" spans="2:53" ht="15" x14ac:dyDescent="0.25"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</row>
    <row r="1482" spans="2:53" ht="15" x14ac:dyDescent="0.25"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</row>
    <row r="1483" spans="2:53" ht="15" x14ac:dyDescent="0.25"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</row>
    <row r="1484" spans="2:53" ht="15" x14ac:dyDescent="0.25"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</row>
    <row r="1485" spans="2:53" ht="15" x14ac:dyDescent="0.25"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</row>
    <row r="1486" spans="2:53" ht="15" x14ac:dyDescent="0.25"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</row>
    <row r="1487" spans="2:53" ht="15" x14ac:dyDescent="0.25"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</row>
    <row r="1488" spans="2:53" ht="15" x14ac:dyDescent="0.25"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</row>
    <row r="1489" spans="2:53" ht="15" x14ac:dyDescent="0.25"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</row>
    <row r="1490" spans="2:53" ht="15" x14ac:dyDescent="0.25"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</row>
    <row r="1491" spans="2:53" ht="15" x14ac:dyDescent="0.25"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</row>
    <row r="1492" spans="2:53" ht="15" x14ac:dyDescent="0.25"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</row>
    <row r="1493" spans="2:53" ht="15" x14ac:dyDescent="0.25"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</row>
    <row r="1494" spans="2:53" ht="15" x14ac:dyDescent="0.25"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</row>
    <row r="1495" spans="2:53" ht="15" x14ac:dyDescent="0.25"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</row>
    <row r="1496" spans="2:53" ht="15" x14ac:dyDescent="0.25"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</row>
    <row r="1497" spans="2:53" ht="15" x14ac:dyDescent="0.25"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</row>
    <row r="1498" spans="2:53" ht="15" x14ac:dyDescent="0.25"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</row>
    <row r="1499" spans="2:53" ht="15" x14ac:dyDescent="0.25"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</row>
    <row r="1500" spans="2:53" ht="15" x14ac:dyDescent="0.25"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</row>
    <row r="1501" spans="2:53" ht="15" x14ac:dyDescent="0.25"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</row>
    <row r="1502" spans="2:53" ht="15" x14ac:dyDescent="0.25"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</row>
    <row r="1503" spans="2:53" ht="15" x14ac:dyDescent="0.25"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</row>
    <row r="1504" spans="2:53" ht="15" x14ac:dyDescent="0.25"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</row>
    <row r="1505" spans="2:53" ht="15" x14ac:dyDescent="0.25"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</row>
    <row r="1506" spans="2:53" ht="15" x14ac:dyDescent="0.25"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</row>
    <row r="1507" spans="2:53" ht="15" x14ac:dyDescent="0.25"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</row>
    <row r="1508" spans="2:53" ht="15" x14ac:dyDescent="0.25"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</row>
    <row r="1509" spans="2:53" ht="15" x14ac:dyDescent="0.25"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</row>
    <row r="1510" spans="2:53" ht="15" x14ac:dyDescent="0.25"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</row>
    <row r="1511" spans="2:53" ht="15" x14ac:dyDescent="0.25"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</row>
    <row r="1512" spans="2:53" ht="15" x14ac:dyDescent="0.25"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</row>
    <row r="1513" spans="2:53" ht="15" x14ac:dyDescent="0.25"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</row>
    <row r="1514" spans="2:53" ht="15" x14ac:dyDescent="0.25"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</row>
    <row r="1515" spans="2:53" ht="15" x14ac:dyDescent="0.25"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</row>
    <row r="1516" spans="2:53" ht="15" x14ac:dyDescent="0.25"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</row>
    <row r="1517" spans="2:53" ht="15" x14ac:dyDescent="0.25"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</row>
    <row r="1518" spans="2:53" ht="15" x14ac:dyDescent="0.25"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</row>
    <row r="1519" spans="2:53" ht="15" x14ac:dyDescent="0.25"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</row>
    <row r="1520" spans="2:53" ht="15" x14ac:dyDescent="0.25"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</row>
    <row r="1521" spans="2:53" ht="15" x14ac:dyDescent="0.25"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</row>
    <row r="1522" spans="2:53" ht="15" x14ac:dyDescent="0.25"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</row>
    <row r="1523" spans="2:53" ht="15" x14ac:dyDescent="0.25"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</row>
    <row r="1524" spans="2:53" ht="15" x14ac:dyDescent="0.25"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</row>
    <row r="1525" spans="2:53" ht="15" x14ac:dyDescent="0.25"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</row>
    <row r="1526" spans="2:53" ht="15" x14ac:dyDescent="0.25"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</row>
    <row r="1527" spans="2:53" ht="15" x14ac:dyDescent="0.25"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</row>
    <row r="1528" spans="2:53" ht="15" x14ac:dyDescent="0.25"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</row>
    <row r="1529" spans="2:53" ht="15" x14ac:dyDescent="0.25"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</row>
    <row r="1530" spans="2:53" ht="15" x14ac:dyDescent="0.25"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</row>
    <row r="1531" spans="2:53" ht="15" x14ac:dyDescent="0.25"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</row>
    <row r="1532" spans="2:53" ht="15" x14ac:dyDescent="0.25"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</row>
    <row r="1533" spans="2:53" ht="15" x14ac:dyDescent="0.25"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</row>
    <row r="1534" spans="2:53" ht="15" x14ac:dyDescent="0.25"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</row>
    <row r="1535" spans="2:53" ht="15" x14ac:dyDescent="0.25"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</row>
    <row r="1536" spans="2:53" ht="15" x14ac:dyDescent="0.25"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</row>
    <row r="1537" spans="2:53" ht="15" x14ac:dyDescent="0.25"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</row>
    <row r="1538" spans="2:53" ht="15" x14ac:dyDescent="0.25"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</row>
    <row r="1539" spans="2:53" ht="15" x14ac:dyDescent="0.25"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</row>
    <row r="1540" spans="2:53" ht="15" x14ac:dyDescent="0.25"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</row>
    <row r="1541" spans="2:53" ht="15" x14ac:dyDescent="0.25"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</row>
    <row r="1542" spans="2:53" ht="15" x14ac:dyDescent="0.25"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</row>
    <row r="1543" spans="2:53" ht="15" x14ac:dyDescent="0.25"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</row>
    <row r="1544" spans="2:53" ht="15" x14ac:dyDescent="0.25"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</row>
    <row r="1545" spans="2:53" ht="15" x14ac:dyDescent="0.25"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</row>
    <row r="1546" spans="2:53" ht="15" x14ac:dyDescent="0.25"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</row>
    <row r="1547" spans="2:53" ht="15" x14ac:dyDescent="0.25"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</row>
    <row r="1548" spans="2:53" ht="15" x14ac:dyDescent="0.25"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</row>
    <row r="1549" spans="2:53" ht="15" x14ac:dyDescent="0.25"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</row>
    <row r="1550" spans="2:53" ht="15" x14ac:dyDescent="0.25"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</row>
    <row r="1551" spans="2:53" ht="15" x14ac:dyDescent="0.25"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</row>
    <row r="1552" spans="2:53" ht="15" x14ac:dyDescent="0.25"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</row>
    <row r="1553" spans="2:53" ht="15" x14ac:dyDescent="0.25"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</row>
    <row r="1554" spans="2:53" ht="15" x14ac:dyDescent="0.25"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</row>
    <row r="1555" spans="2:53" ht="15" x14ac:dyDescent="0.25"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</row>
    <row r="1556" spans="2:53" ht="15" x14ac:dyDescent="0.25"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</row>
    <row r="1557" spans="2:53" ht="15" x14ac:dyDescent="0.25"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</row>
    <row r="1558" spans="2:53" ht="15" x14ac:dyDescent="0.25"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</row>
    <row r="1559" spans="2:53" ht="15" x14ac:dyDescent="0.25"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</row>
    <row r="1560" spans="2:53" ht="15" x14ac:dyDescent="0.25"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</row>
    <row r="1561" spans="2:53" ht="15" x14ac:dyDescent="0.25"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</row>
    <row r="1562" spans="2:53" ht="15" x14ac:dyDescent="0.25"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</row>
    <row r="1563" spans="2:53" ht="15" x14ac:dyDescent="0.25"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</row>
    <row r="1564" spans="2:53" ht="15" x14ac:dyDescent="0.25"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</row>
    <row r="1565" spans="2:53" ht="15" x14ac:dyDescent="0.25"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</row>
    <row r="1566" spans="2:53" ht="15" x14ac:dyDescent="0.25"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</row>
    <row r="1567" spans="2:53" ht="15" x14ac:dyDescent="0.25"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</row>
    <row r="1568" spans="2:53" ht="15" x14ac:dyDescent="0.25"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</row>
    <row r="1569" spans="2:53" ht="15" x14ac:dyDescent="0.25"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</row>
    <row r="1570" spans="2:53" ht="15" x14ac:dyDescent="0.25"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</row>
    <row r="1571" spans="2:53" ht="15" x14ac:dyDescent="0.25"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</row>
    <row r="1572" spans="2:53" ht="15" x14ac:dyDescent="0.25"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</row>
    <row r="1573" spans="2:53" ht="15" x14ac:dyDescent="0.25"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</row>
    <row r="1574" spans="2:53" ht="15" x14ac:dyDescent="0.25"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</row>
    <row r="1575" spans="2:53" ht="15" x14ac:dyDescent="0.25"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</row>
    <row r="1576" spans="2:53" ht="15" x14ac:dyDescent="0.25"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</row>
    <row r="1577" spans="2:53" ht="15" x14ac:dyDescent="0.25"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</row>
    <row r="1578" spans="2:53" ht="15" x14ac:dyDescent="0.25"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</row>
    <row r="1579" spans="2:53" ht="15" x14ac:dyDescent="0.25"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</row>
    <row r="1580" spans="2:53" ht="15" x14ac:dyDescent="0.25"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</row>
    <row r="1581" spans="2:53" ht="15" x14ac:dyDescent="0.25"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</row>
    <row r="1582" spans="2:53" ht="15" x14ac:dyDescent="0.25"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</row>
    <row r="1583" spans="2:53" ht="15" x14ac:dyDescent="0.25"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</row>
    <row r="1584" spans="2:53" ht="15" x14ac:dyDescent="0.25"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</row>
    <row r="1585" spans="2:53" ht="15" x14ac:dyDescent="0.25"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</row>
    <row r="1586" spans="2:53" ht="15" x14ac:dyDescent="0.25"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</row>
    <row r="1587" spans="2:53" ht="15" x14ac:dyDescent="0.25"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</row>
    <row r="1588" spans="2:53" ht="15" x14ac:dyDescent="0.25"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</row>
    <row r="1589" spans="2:53" ht="15" x14ac:dyDescent="0.25"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</row>
    <row r="1590" spans="2:53" ht="15" x14ac:dyDescent="0.25"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</row>
    <row r="1591" spans="2:53" ht="15" x14ac:dyDescent="0.25"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</row>
    <row r="1592" spans="2:53" ht="15" x14ac:dyDescent="0.25"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</row>
    <row r="1593" spans="2:53" ht="15" x14ac:dyDescent="0.25"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</row>
    <row r="1594" spans="2:53" ht="15" x14ac:dyDescent="0.25"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</row>
    <row r="1595" spans="2:53" ht="15" x14ac:dyDescent="0.25"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</row>
    <row r="1596" spans="2:53" ht="15" x14ac:dyDescent="0.25"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</row>
    <row r="1597" spans="2:53" ht="15" x14ac:dyDescent="0.25"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</row>
    <row r="1598" spans="2:53" ht="15" x14ac:dyDescent="0.25"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</row>
    <row r="1599" spans="2:53" ht="15" x14ac:dyDescent="0.25"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</row>
    <row r="1600" spans="2:53" ht="15" x14ac:dyDescent="0.25"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</row>
    <row r="1601" spans="2:53" ht="15" x14ac:dyDescent="0.25"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</row>
    <row r="1602" spans="2:53" ht="15" x14ac:dyDescent="0.25"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</row>
    <row r="1603" spans="2:53" ht="15" x14ac:dyDescent="0.25"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</row>
    <row r="1604" spans="2:53" ht="15" x14ac:dyDescent="0.25"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</row>
    <row r="1605" spans="2:53" ht="15" x14ac:dyDescent="0.25"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</row>
    <row r="1606" spans="2:53" ht="15" x14ac:dyDescent="0.25"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</row>
    <row r="1607" spans="2:53" ht="15" x14ac:dyDescent="0.25"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</row>
    <row r="1608" spans="2:53" ht="15" x14ac:dyDescent="0.25"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</row>
    <row r="1609" spans="2:53" ht="15" x14ac:dyDescent="0.25"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</row>
    <row r="1610" spans="2:53" ht="15" x14ac:dyDescent="0.25"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</row>
    <row r="1611" spans="2:53" ht="15" x14ac:dyDescent="0.25"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</row>
    <row r="1612" spans="2:53" ht="15" x14ac:dyDescent="0.25"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</row>
    <row r="1613" spans="2:53" ht="15" x14ac:dyDescent="0.25"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</row>
    <row r="1614" spans="2:53" ht="15" x14ac:dyDescent="0.25"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</row>
    <row r="1615" spans="2:53" ht="15" x14ac:dyDescent="0.25"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</row>
    <row r="1616" spans="2:53" ht="15" x14ac:dyDescent="0.25"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</row>
    <row r="1617" spans="2:53" ht="15" x14ac:dyDescent="0.25"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</row>
    <row r="1618" spans="2:53" ht="15" x14ac:dyDescent="0.25"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</row>
    <row r="1619" spans="2:53" ht="15" x14ac:dyDescent="0.25"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</row>
    <row r="1620" spans="2:53" ht="15" x14ac:dyDescent="0.25"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</row>
    <row r="1621" spans="2:53" ht="15" x14ac:dyDescent="0.25"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</row>
    <row r="1622" spans="2:53" ht="15" x14ac:dyDescent="0.25"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</row>
    <row r="1623" spans="2:53" ht="15" x14ac:dyDescent="0.25"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</row>
    <row r="1624" spans="2:53" ht="15" x14ac:dyDescent="0.25"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</row>
    <row r="1625" spans="2:53" ht="15" x14ac:dyDescent="0.25"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</row>
    <row r="1626" spans="2:53" ht="15" x14ac:dyDescent="0.25"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</row>
    <row r="1627" spans="2:53" ht="15" x14ac:dyDescent="0.25"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</row>
    <row r="1628" spans="2:53" ht="15" x14ac:dyDescent="0.25"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</row>
    <row r="1629" spans="2:53" ht="15" x14ac:dyDescent="0.25"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</row>
    <row r="1630" spans="2:53" ht="15" x14ac:dyDescent="0.25"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</row>
    <row r="1631" spans="2:53" ht="15" x14ac:dyDescent="0.25"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</row>
    <row r="1632" spans="2:53" ht="15" x14ac:dyDescent="0.25"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</row>
    <row r="1633" spans="2:53" ht="15" x14ac:dyDescent="0.25"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</row>
    <row r="1634" spans="2:53" ht="15" x14ac:dyDescent="0.25"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</row>
    <row r="1635" spans="2:53" ht="15" x14ac:dyDescent="0.25"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</row>
    <row r="1636" spans="2:53" ht="15" x14ac:dyDescent="0.25"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</row>
    <row r="1637" spans="2:53" ht="15" x14ac:dyDescent="0.25"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</row>
    <row r="1638" spans="2:53" ht="15" x14ac:dyDescent="0.25"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</row>
    <row r="1639" spans="2:53" ht="15" x14ac:dyDescent="0.25"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</row>
    <row r="1640" spans="2:53" ht="15" x14ac:dyDescent="0.25"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</row>
    <row r="1641" spans="2:53" ht="15" x14ac:dyDescent="0.25"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</row>
    <row r="1642" spans="2:53" ht="15" x14ac:dyDescent="0.25"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</row>
    <row r="1643" spans="2:53" ht="15" x14ac:dyDescent="0.25"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</row>
    <row r="1644" spans="2:53" ht="15" x14ac:dyDescent="0.25"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</row>
    <row r="1645" spans="2:53" ht="15" x14ac:dyDescent="0.25"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</row>
    <row r="1646" spans="2:53" ht="15" x14ac:dyDescent="0.25"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</row>
    <row r="1647" spans="2:53" ht="15" x14ac:dyDescent="0.25"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</row>
    <row r="1648" spans="2:53" ht="15" x14ac:dyDescent="0.25"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</row>
    <row r="1649" spans="2:53" ht="15" x14ac:dyDescent="0.25"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</row>
    <row r="1650" spans="2:53" ht="15" x14ac:dyDescent="0.25"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</row>
    <row r="1651" spans="2:53" ht="15" x14ac:dyDescent="0.25"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</row>
    <row r="1652" spans="2:53" ht="15" x14ac:dyDescent="0.25"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</row>
    <row r="1653" spans="2:53" ht="15" x14ac:dyDescent="0.25"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</row>
    <row r="1654" spans="2:53" ht="15" x14ac:dyDescent="0.25"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</row>
    <row r="1655" spans="2:53" ht="15" x14ac:dyDescent="0.25"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</row>
    <row r="1656" spans="2:53" ht="15" x14ac:dyDescent="0.25"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</row>
    <row r="1657" spans="2:53" ht="15" x14ac:dyDescent="0.25"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</row>
    <row r="1658" spans="2:53" ht="15" x14ac:dyDescent="0.25"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</row>
    <row r="1659" spans="2:53" ht="15" x14ac:dyDescent="0.25"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</row>
    <row r="1660" spans="2:53" ht="15" x14ac:dyDescent="0.25"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</row>
    <row r="1661" spans="2:53" ht="15" x14ac:dyDescent="0.25"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</row>
    <row r="1662" spans="2:53" ht="15" x14ac:dyDescent="0.25"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</row>
    <row r="1663" spans="2:53" ht="15" x14ac:dyDescent="0.25"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</row>
    <row r="1664" spans="2:53" ht="15" x14ac:dyDescent="0.25"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</row>
    <row r="1665" spans="2:53" ht="15" x14ac:dyDescent="0.25"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</row>
    <row r="1666" spans="2:53" ht="15" x14ac:dyDescent="0.25"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</row>
    <row r="1667" spans="2:53" ht="15" x14ac:dyDescent="0.25"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</row>
    <row r="1668" spans="2:53" ht="15" x14ac:dyDescent="0.25"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</row>
    <row r="1669" spans="2:53" ht="15" x14ac:dyDescent="0.25"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</row>
    <row r="1670" spans="2:53" ht="15" x14ac:dyDescent="0.25"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</row>
    <row r="1671" spans="2:53" ht="15" x14ac:dyDescent="0.25"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</row>
    <row r="1672" spans="2:53" ht="15" x14ac:dyDescent="0.25"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</row>
    <row r="1673" spans="2:53" ht="15" x14ac:dyDescent="0.25"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</row>
    <row r="1674" spans="2:53" ht="15" x14ac:dyDescent="0.25"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</row>
    <row r="1675" spans="2:53" ht="15" x14ac:dyDescent="0.25"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</row>
    <row r="1676" spans="2:53" ht="15" x14ac:dyDescent="0.25"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</row>
    <row r="1677" spans="2:53" ht="15" x14ac:dyDescent="0.25"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</row>
    <row r="1678" spans="2:53" ht="15" x14ac:dyDescent="0.25"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</row>
    <row r="1679" spans="2:53" ht="15" x14ac:dyDescent="0.25"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</row>
    <row r="1680" spans="2:53" ht="15" x14ac:dyDescent="0.25"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</row>
    <row r="1681" spans="2:53" ht="15" x14ac:dyDescent="0.25"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</row>
    <row r="1682" spans="2:53" ht="15" x14ac:dyDescent="0.25"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</row>
    <row r="1683" spans="2:53" ht="15" x14ac:dyDescent="0.25"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</row>
    <row r="1684" spans="2:53" ht="15" x14ac:dyDescent="0.25"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</row>
    <row r="1685" spans="2:53" ht="15" x14ac:dyDescent="0.25"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</row>
    <row r="1686" spans="2:53" ht="15" x14ac:dyDescent="0.25"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</row>
    <row r="1687" spans="2:53" ht="15" x14ac:dyDescent="0.25"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</row>
    <row r="1688" spans="2:53" ht="15" x14ac:dyDescent="0.25"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</row>
    <row r="1689" spans="2:53" ht="15" x14ac:dyDescent="0.25"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</row>
    <row r="1690" spans="2:53" ht="15" x14ac:dyDescent="0.25"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</row>
    <row r="1691" spans="2:53" ht="15" x14ac:dyDescent="0.25"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</row>
    <row r="1692" spans="2:53" ht="15" x14ac:dyDescent="0.25"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</row>
    <row r="1693" spans="2:53" ht="15" x14ac:dyDescent="0.25"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</row>
    <row r="1694" spans="2:53" ht="15" x14ac:dyDescent="0.25"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</row>
    <row r="1695" spans="2:53" ht="15" x14ac:dyDescent="0.25"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</row>
    <row r="1696" spans="2:53" ht="15" x14ac:dyDescent="0.25"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</row>
    <row r="1697" spans="2:53" ht="15" x14ac:dyDescent="0.25"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</row>
    <row r="1698" spans="2:53" ht="15" x14ac:dyDescent="0.25"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</row>
    <row r="1699" spans="2:53" ht="15" x14ac:dyDescent="0.25"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</row>
    <row r="1700" spans="2:53" ht="15" x14ac:dyDescent="0.25"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</row>
    <row r="1701" spans="2:53" ht="15" x14ac:dyDescent="0.25"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</row>
    <row r="1702" spans="2:53" ht="15" x14ac:dyDescent="0.25"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</row>
    <row r="1703" spans="2:53" ht="15" x14ac:dyDescent="0.25"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</row>
    <row r="1704" spans="2:53" ht="15" x14ac:dyDescent="0.25"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</row>
    <row r="1705" spans="2:53" ht="15" x14ac:dyDescent="0.25"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</row>
    <row r="1706" spans="2:53" ht="15" x14ac:dyDescent="0.25"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</row>
    <row r="1707" spans="2:53" ht="15" x14ac:dyDescent="0.25"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</row>
    <row r="1708" spans="2:53" ht="15" x14ac:dyDescent="0.25"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</row>
    <row r="1709" spans="2:53" ht="15" x14ac:dyDescent="0.25"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</row>
    <row r="1710" spans="2:53" ht="15" x14ac:dyDescent="0.25"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</row>
    <row r="1711" spans="2:53" ht="15" x14ac:dyDescent="0.25"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</row>
    <row r="1712" spans="2:53" ht="15" x14ac:dyDescent="0.25"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</row>
    <row r="1713" spans="2:53" ht="15" x14ac:dyDescent="0.25"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</row>
    <row r="1714" spans="2:53" ht="15" x14ac:dyDescent="0.25"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</row>
    <row r="1715" spans="2:53" ht="15" x14ac:dyDescent="0.25"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</row>
    <row r="1716" spans="2:53" ht="15" x14ac:dyDescent="0.25"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</row>
    <row r="1717" spans="2:53" ht="15" x14ac:dyDescent="0.25"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</row>
    <row r="1718" spans="2:53" ht="15" x14ac:dyDescent="0.25"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</row>
    <row r="1719" spans="2:53" ht="15" x14ac:dyDescent="0.25"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</row>
    <row r="1720" spans="2:53" ht="15" x14ac:dyDescent="0.25"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</row>
    <row r="1721" spans="2:53" ht="15" x14ac:dyDescent="0.25"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</row>
    <row r="1722" spans="2:53" ht="15" x14ac:dyDescent="0.25"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</row>
    <row r="1723" spans="2:53" ht="15" x14ac:dyDescent="0.25"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</row>
    <row r="1724" spans="2:53" ht="15" x14ac:dyDescent="0.25"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</row>
    <row r="1725" spans="2:53" ht="15" x14ac:dyDescent="0.25"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</row>
    <row r="1726" spans="2:53" ht="15" x14ac:dyDescent="0.25"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</row>
    <row r="1727" spans="2:53" ht="15" x14ac:dyDescent="0.25"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</row>
    <row r="1728" spans="2:53" ht="15" x14ac:dyDescent="0.25"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</row>
    <row r="1729" spans="2:53" ht="15" x14ac:dyDescent="0.25"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</row>
    <row r="1730" spans="2:53" ht="15" x14ac:dyDescent="0.25"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</row>
    <row r="1731" spans="2:53" ht="15" x14ac:dyDescent="0.25"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</row>
    <row r="1732" spans="2:53" ht="15" x14ac:dyDescent="0.25"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</row>
    <row r="1733" spans="2:53" ht="15" x14ac:dyDescent="0.25"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</row>
    <row r="1734" spans="2:53" ht="15" x14ac:dyDescent="0.25"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</row>
    <row r="1735" spans="2:53" ht="15" x14ac:dyDescent="0.25"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</row>
    <row r="1736" spans="2:53" ht="15" x14ac:dyDescent="0.25"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</row>
    <row r="1737" spans="2:53" ht="15" x14ac:dyDescent="0.25"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</row>
    <row r="1738" spans="2:53" ht="15" x14ac:dyDescent="0.25"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</row>
    <row r="1739" spans="2:53" ht="15" x14ac:dyDescent="0.25"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</row>
    <row r="1740" spans="2:53" ht="15" x14ac:dyDescent="0.25"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</row>
    <row r="1741" spans="2:53" ht="15" x14ac:dyDescent="0.25"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</row>
    <row r="1742" spans="2:53" ht="15" x14ac:dyDescent="0.25"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</row>
    <row r="1743" spans="2:53" ht="15" x14ac:dyDescent="0.25"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</row>
    <row r="1744" spans="2:53" ht="15" x14ac:dyDescent="0.25"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</row>
    <row r="1745" spans="2:53" ht="15" x14ac:dyDescent="0.25"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</row>
    <row r="1746" spans="2:53" ht="15" x14ac:dyDescent="0.25"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</row>
    <row r="1747" spans="2:53" ht="15" x14ac:dyDescent="0.25"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</row>
    <row r="1748" spans="2:53" ht="15" x14ac:dyDescent="0.25"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</row>
    <row r="1749" spans="2:53" ht="15" x14ac:dyDescent="0.25"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</row>
    <row r="1750" spans="2:53" ht="15" x14ac:dyDescent="0.25"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</row>
    <row r="1751" spans="2:53" ht="15" x14ac:dyDescent="0.25"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</row>
    <row r="1752" spans="2:53" ht="15" x14ac:dyDescent="0.25"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</row>
    <row r="1753" spans="2:53" ht="15" x14ac:dyDescent="0.25"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</row>
    <row r="1754" spans="2:53" ht="15" x14ac:dyDescent="0.25"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</row>
    <row r="1755" spans="2:53" ht="15" x14ac:dyDescent="0.25"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</row>
    <row r="1756" spans="2:53" ht="15" x14ac:dyDescent="0.25"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/>
    </row>
    <row r="1757" spans="2:53" ht="15" x14ac:dyDescent="0.25"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/>
    </row>
    <row r="1758" spans="2:53" ht="15" x14ac:dyDescent="0.25"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/>
    </row>
    <row r="1759" spans="2:53" ht="15" x14ac:dyDescent="0.25"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  <c r="AZ1759"/>
      <c r="BA1759"/>
    </row>
    <row r="1760" spans="2:53" ht="15" x14ac:dyDescent="0.25"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  <c r="AZ1760"/>
      <c r="BA1760"/>
    </row>
    <row r="1761" spans="2:53" ht="15" x14ac:dyDescent="0.25"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  <c r="AZ1761"/>
      <c r="BA1761"/>
    </row>
    <row r="1762" spans="2:53" ht="15" x14ac:dyDescent="0.25"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  <c r="AZ1762"/>
      <c r="BA1762"/>
    </row>
    <row r="1763" spans="2:53" ht="15" x14ac:dyDescent="0.25"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  <c r="AZ1763"/>
      <c r="BA1763"/>
    </row>
    <row r="1764" spans="2:53" ht="15" x14ac:dyDescent="0.25"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  <c r="AZ1764"/>
      <c r="BA1764"/>
    </row>
    <row r="1765" spans="2:53" ht="15" x14ac:dyDescent="0.25"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  <c r="AZ1765"/>
      <c r="BA1765"/>
    </row>
    <row r="1766" spans="2:53" ht="15" x14ac:dyDescent="0.25"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  <c r="AZ1766"/>
      <c r="BA1766"/>
    </row>
    <row r="1767" spans="2:53" ht="15" x14ac:dyDescent="0.25"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  <c r="AY1767"/>
      <c r="AZ1767"/>
      <c r="BA1767"/>
    </row>
    <row r="1768" spans="2:53" ht="15" x14ac:dyDescent="0.25"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  <c r="AY1768"/>
      <c r="AZ1768"/>
      <c r="BA1768"/>
    </row>
    <row r="1769" spans="2:53" ht="15" x14ac:dyDescent="0.25"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  <c r="AY1769"/>
      <c r="AZ1769"/>
      <c r="BA1769"/>
    </row>
    <row r="1770" spans="2:53" ht="15" x14ac:dyDescent="0.25"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  <c r="AY1770"/>
      <c r="AZ1770"/>
      <c r="BA1770"/>
    </row>
    <row r="1771" spans="2:53" ht="15" x14ac:dyDescent="0.25"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  <c r="AZ1771"/>
      <c r="BA1771"/>
    </row>
    <row r="1772" spans="2:53" ht="15" x14ac:dyDescent="0.25"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  <c r="AZ1772"/>
      <c r="BA1772"/>
    </row>
    <row r="1773" spans="2:53" ht="15" x14ac:dyDescent="0.25"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  <c r="AZ1773"/>
      <c r="BA1773"/>
    </row>
    <row r="1774" spans="2:53" ht="15" x14ac:dyDescent="0.25"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/>
    </row>
    <row r="1775" spans="2:53" ht="15" x14ac:dyDescent="0.25"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</row>
    <row r="1776" spans="2:53" ht="15" x14ac:dyDescent="0.25"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/>
    </row>
    <row r="1777" spans="2:53" ht="15" x14ac:dyDescent="0.25"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/>
    </row>
    <row r="1778" spans="2:53" ht="15" x14ac:dyDescent="0.25"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/>
    </row>
    <row r="1779" spans="2:53" ht="15" x14ac:dyDescent="0.25"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/>
    </row>
    <row r="1780" spans="2:53" ht="15" x14ac:dyDescent="0.25"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/>
    </row>
    <row r="1781" spans="2:53" ht="15" x14ac:dyDescent="0.25"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/>
    </row>
    <row r="1782" spans="2:53" ht="15" x14ac:dyDescent="0.25"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/>
    </row>
    <row r="1783" spans="2:53" ht="15" x14ac:dyDescent="0.25"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/>
    </row>
    <row r="1784" spans="2:53" ht="15" x14ac:dyDescent="0.25"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/>
    </row>
    <row r="1785" spans="2:53" ht="15" x14ac:dyDescent="0.25"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</row>
    <row r="1786" spans="2:53" ht="15" x14ac:dyDescent="0.25"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/>
    </row>
    <row r="1787" spans="2:53" ht="15" x14ac:dyDescent="0.25"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/>
    </row>
    <row r="1788" spans="2:53" ht="15" x14ac:dyDescent="0.25"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/>
    </row>
    <row r="1789" spans="2:53" ht="15" x14ac:dyDescent="0.25"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/>
    </row>
    <row r="1790" spans="2:53" ht="15" x14ac:dyDescent="0.25"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/>
    </row>
    <row r="1791" spans="2:53" ht="15" x14ac:dyDescent="0.25"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/>
    </row>
    <row r="1792" spans="2:53" ht="15" x14ac:dyDescent="0.25"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/>
    </row>
    <row r="1793" spans="2:53" ht="15" x14ac:dyDescent="0.25"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/>
    </row>
    <row r="1794" spans="2:53" ht="15" x14ac:dyDescent="0.25"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/>
    </row>
    <row r="1795" spans="2:53" ht="15" x14ac:dyDescent="0.25"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/>
    </row>
    <row r="1796" spans="2:53" ht="15" x14ac:dyDescent="0.25"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/>
    </row>
    <row r="1797" spans="2:53" ht="15" x14ac:dyDescent="0.25"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/>
    </row>
    <row r="1798" spans="2:53" ht="15" x14ac:dyDescent="0.25"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/>
    </row>
    <row r="1799" spans="2:53" ht="15" x14ac:dyDescent="0.25"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</row>
    <row r="1800" spans="2:53" ht="15" x14ac:dyDescent="0.25"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</row>
    <row r="1801" spans="2:53" ht="15" x14ac:dyDescent="0.25"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</row>
    <row r="1802" spans="2:53" ht="15" x14ac:dyDescent="0.25"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</row>
    <row r="1803" spans="2:53" ht="15" x14ac:dyDescent="0.25"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</row>
    <row r="1804" spans="2:53" ht="15" x14ac:dyDescent="0.25"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</row>
    <row r="1805" spans="2:53" ht="15" x14ac:dyDescent="0.25"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</row>
    <row r="1806" spans="2:53" ht="15" x14ac:dyDescent="0.25"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</row>
    <row r="1807" spans="2:53" ht="15" x14ac:dyDescent="0.25"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</row>
    <row r="1808" spans="2:53" ht="15" x14ac:dyDescent="0.25"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</row>
    <row r="1809" spans="2:53" ht="15" x14ac:dyDescent="0.25"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</row>
    <row r="1810" spans="2:53" ht="15" x14ac:dyDescent="0.25"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/>
    </row>
    <row r="1811" spans="2:53" ht="15" x14ac:dyDescent="0.25"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/>
    </row>
    <row r="1812" spans="2:53" ht="15" x14ac:dyDescent="0.25"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/>
    </row>
    <row r="1813" spans="2:53" ht="15" x14ac:dyDescent="0.25"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/>
    </row>
    <row r="1814" spans="2:53" ht="15" x14ac:dyDescent="0.25"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/>
    </row>
    <row r="1815" spans="2:53" ht="15" x14ac:dyDescent="0.25"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/>
    </row>
    <row r="1816" spans="2:53" ht="15" x14ac:dyDescent="0.25"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/>
    </row>
    <row r="1817" spans="2:53" ht="15" x14ac:dyDescent="0.25"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/>
    </row>
    <row r="1818" spans="2:53" ht="15" x14ac:dyDescent="0.25"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</row>
    <row r="1819" spans="2:53" ht="15" x14ac:dyDescent="0.25"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/>
    </row>
    <row r="1820" spans="2:53" ht="15" x14ac:dyDescent="0.25"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/>
    </row>
    <row r="1821" spans="2:53" ht="15" x14ac:dyDescent="0.25"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</row>
    <row r="1822" spans="2:53" ht="15" x14ac:dyDescent="0.25"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/>
    </row>
    <row r="1823" spans="2:53" ht="15" x14ac:dyDescent="0.25"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/>
    </row>
    <row r="1824" spans="2:53" ht="15" x14ac:dyDescent="0.25"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/>
    </row>
    <row r="1825" spans="2:53" ht="15" x14ac:dyDescent="0.25"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/>
    </row>
    <row r="1826" spans="2:53" ht="15" x14ac:dyDescent="0.25"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/>
    </row>
    <row r="1827" spans="2:53" ht="15" x14ac:dyDescent="0.25"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/>
    </row>
    <row r="1828" spans="2:53" ht="15" x14ac:dyDescent="0.25"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/>
    </row>
    <row r="1829" spans="2:53" ht="15" x14ac:dyDescent="0.25"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  <c r="AZ1829"/>
      <c r="BA1829"/>
    </row>
    <row r="1830" spans="2:53" ht="15" x14ac:dyDescent="0.25"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/>
    </row>
    <row r="1831" spans="2:53" ht="15" x14ac:dyDescent="0.25"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  <c r="AZ1831"/>
      <c r="BA1831"/>
    </row>
    <row r="1832" spans="2:53" ht="15" x14ac:dyDescent="0.25"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  <c r="AZ1832"/>
      <c r="BA1832"/>
    </row>
    <row r="1833" spans="2:53" ht="15" x14ac:dyDescent="0.25"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  <c r="AZ1833"/>
      <c r="BA1833"/>
    </row>
    <row r="1834" spans="2:53" ht="15" x14ac:dyDescent="0.25"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  <c r="AZ1834"/>
      <c r="BA1834"/>
    </row>
    <row r="1835" spans="2:53" ht="15" x14ac:dyDescent="0.25"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  <c r="AZ1835"/>
      <c r="BA1835"/>
    </row>
    <row r="1836" spans="2:53" ht="15" x14ac:dyDescent="0.25"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  <c r="AZ1836"/>
      <c r="BA1836"/>
    </row>
    <row r="1837" spans="2:53" ht="15" x14ac:dyDescent="0.25"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  <c r="AZ1837"/>
      <c r="BA1837"/>
    </row>
    <row r="1838" spans="2:53" ht="15" x14ac:dyDescent="0.25"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  <c r="AZ1838"/>
      <c r="BA1838"/>
    </row>
    <row r="1839" spans="2:53" ht="15" x14ac:dyDescent="0.25"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  <c r="AZ1839"/>
      <c r="BA1839"/>
    </row>
    <row r="1840" spans="2:53" ht="15" x14ac:dyDescent="0.25"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  <c r="AZ1840"/>
      <c r="BA1840"/>
    </row>
    <row r="1841" spans="2:53" ht="15" x14ac:dyDescent="0.25"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  <c r="AZ1841"/>
      <c r="BA1841"/>
    </row>
    <row r="1842" spans="2:53" ht="15" x14ac:dyDescent="0.25"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  <c r="AZ1842"/>
      <c r="BA1842"/>
    </row>
    <row r="1843" spans="2:53" ht="15" x14ac:dyDescent="0.25"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  <c r="AZ1843"/>
      <c r="BA1843"/>
    </row>
    <row r="1844" spans="2:53" ht="15" x14ac:dyDescent="0.25"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  <c r="AZ1844"/>
      <c r="BA1844"/>
    </row>
    <row r="1845" spans="2:53" ht="15" x14ac:dyDescent="0.25"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  <c r="AZ1845"/>
      <c r="BA1845"/>
    </row>
    <row r="1846" spans="2:53" ht="15" x14ac:dyDescent="0.25"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  <c r="AZ1846"/>
      <c r="BA1846"/>
    </row>
    <row r="1847" spans="2:53" ht="15" x14ac:dyDescent="0.25"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  <c r="AZ1847"/>
      <c r="BA1847"/>
    </row>
    <row r="1848" spans="2:53" ht="15" x14ac:dyDescent="0.25"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  <c r="AZ1848"/>
      <c r="BA1848"/>
    </row>
    <row r="1849" spans="2:53" ht="15" x14ac:dyDescent="0.25"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  <c r="AZ1849"/>
      <c r="BA1849"/>
    </row>
    <row r="1850" spans="2:53" ht="15" x14ac:dyDescent="0.25"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  <c r="AZ1850"/>
      <c r="BA1850"/>
    </row>
    <row r="1851" spans="2:53" ht="15" x14ac:dyDescent="0.25"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  <c r="AZ1851"/>
      <c r="BA1851"/>
    </row>
    <row r="1852" spans="2:53" ht="15" x14ac:dyDescent="0.25"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  <c r="AZ1852"/>
      <c r="BA1852"/>
    </row>
    <row r="1853" spans="2:53" ht="15" x14ac:dyDescent="0.25"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  <c r="AZ1853"/>
      <c r="BA1853"/>
    </row>
    <row r="1854" spans="2:53" ht="15" x14ac:dyDescent="0.25"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  <c r="AZ1854"/>
      <c r="BA1854"/>
    </row>
    <row r="1855" spans="2:53" ht="15" x14ac:dyDescent="0.25"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  <c r="AZ1855"/>
      <c r="BA1855"/>
    </row>
    <row r="1856" spans="2:53" ht="15" x14ac:dyDescent="0.25"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  <c r="AZ1856"/>
      <c r="BA1856"/>
    </row>
    <row r="1857" spans="2:53" ht="15" x14ac:dyDescent="0.25"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  <c r="AZ1857"/>
      <c r="BA1857"/>
    </row>
    <row r="1858" spans="2:53" ht="15" x14ac:dyDescent="0.25"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  <c r="AZ1858"/>
      <c r="BA1858"/>
    </row>
    <row r="1859" spans="2:53" ht="15" x14ac:dyDescent="0.25"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  <c r="AZ1859"/>
      <c r="BA1859"/>
    </row>
    <row r="1860" spans="2:53" ht="15" x14ac:dyDescent="0.25"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  <c r="AZ1860"/>
      <c r="BA1860"/>
    </row>
    <row r="1861" spans="2:53" ht="15" x14ac:dyDescent="0.25"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  <c r="AZ1861"/>
      <c r="BA1861"/>
    </row>
    <row r="1862" spans="2:53" ht="15" x14ac:dyDescent="0.25"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  <c r="AZ1862"/>
      <c r="BA1862"/>
    </row>
    <row r="1863" spans="2:53" ht="15" x14ac:dyDescent="0.25"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  <c r="AZ1863"/>
      <c r="BA1863"/>
    </row>
    <row r="1864" spans="2:53" ht="15" x14ac:dyDescent="0.25"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  <c r="AZ1864"/>
      <c r="BA1864"/>
    </row>
    <row r="1865" spans="2:53" ht="15" x14ac:dyDescent="0.25"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  <c r="AZ1865"/>
      <c r="BA1865"/>
    </row>
    <row r="1866" spans="2:53" ht="15" x14ac:dyDescent="0.25"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  <c r="AZ1866"/>
      <c r="BA1866"/>
    </row>
    <row r="1867" spans="2:53" ht="15" x14ac:dyDescent="0.25"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  <c r="AZ1867"/>
      <c r="BA1867"/>
    </row>
    <row r="1868" spans="2:53" ht="15" x14ac:dyDescent="0.25"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  <c r="AZ1868"/>
      <c r="BA1868"/>
    </row>
    <row r="1869" spans="2:53" ht="15" x14ac:dyDescent="0.25"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  <c r="AZ1869"/>
      <c r="BA1869"/>
    </row>
    <row r="1870" spans="2:53" ht="15" x14ac:dyDescent="0.25"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  <c r="AZ1870"/>
      <c r="BA1870"/>
    </row>
    <row r="1871" spans="2:53" ht="15" x14ac:dyDescent="0.25"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  <c r="AZ1871"/>
      <c r="BA1871"/>
    </row>
    <row r="1872" spans="2:53" ht="15" x14ac:dyDescent="0.25"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  <c r="AZ1872"/>
      <c r="BA1872"/>
    </row>
    <row r="1873" spans="2:53" ht="15" x14ac:dyDescent="0.25"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  <c r="AZ1873"/>
      <c r="BA1873"/>
    </row>
    <row r="1874" spans="2:53" ht="15" x14ac:dyDescent="0.25"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  <c r="AZ1874"/>
      <c r="BA1874"/>
    </row>
    <row r="1875" spans="2:53" ht="15" x14ac:dyDescent="0.25"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  <c r="AZ1875"/>
      <c r="BA1875"/>
    </row>
    <row r="1876" spans="2:53" ht="15" x14ac:dyDescent="0.25"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  <c r="AZ1876"/>
      <c r="BA1876"/>
    </row>
    <row r="1877" spans="2:53" ht="15" x14ac:dyDescent="0.25"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/>
    </row>
    <row r="1878" spans="2:53" ht="15" x14ac:dyDescent="0.25"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  <c r="AZ1878"/>
      <c r="BA1878"/>
    </row>
    <row r="1879" spans="2:53" ht="15" x14ac:dyDescent="0.25"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  <c r="AZ1879"/>
      <c r="BA1879"/>
    </row>
    <row r="1880" spans="2:53" ht="15" x14ac:dyDescent="0.25"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  <c r="AZ1880"/>
      <c r="BA1880"/>
    </row>
    <row r="1881" spans="2:53" ht="15" x14ac:dyDescent="0.25"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  <c r="AZ1881"/>
      <c r="BA1881"/>
    </row>
    <row r="1882" spans="2:53" ht="15" x14ac:dyDescent="0.25"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  <c r="AZ1882"/>
      <c r="BA1882"/>
    </row>
    <row r="1883" spans="2:53" ht="15" x14ac:dyDescent="0.25"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/>
    </row>
    <row r="1884" spans="2:53" ht="15" x14ac:dyDescent="0.25"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/>
    </row>
    <row r="1885" spans="2:53" ht="15" x14ac:dyDescent="0.25"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/>
    </row>
    <row r="1886" spans="2:53" ht="15" x14ac:dyDescent="0.25"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/>
    </row>
    <row r="1887" spans="2:53" ht="15" x14ac:dyDescent="0.25"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/>
    </row>
    <row r="1888" spans="2:53" ht="15" x14ac:dyDescent="0.25"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/>
    </row>
    <row r="1889" spans="2:53" ht="15" x14ac:dyDescent="0.25"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  <c r="AZ1889"/>
      <c r="BA1889"/>
    </row>
    <row r="1890" spans="2:53" ht="15" x14ac:dyDescent="0.25"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  <c r="AZ1890"/>
      <c r="BA1890"/>
    </row>
    <row r="1891" spans="2:53" ht="15" x14ac:dyDescent="0.25"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  <c r="AZ1891"/>
      <c r="BA1891"/>
    </row>
    <row r="1892" spans="2:53" ht="15" x14ac:dyDescent="0.25"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  <c r="AZ1892"/>
      <c r="BA1892"/>
    </row>
    <row r="1893" spans="2:53" ht="15" x14ac:dyDescent="0.25"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  <c r="AZ1893"/>
      <c r="BA1893"/>
    </row>
    <row r="1894" spans="2:53" ht="15" x14ac:dyDescent="0.25"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  <c r="AZ1894"/>
      <c r="BA1894"/>
    </row>
    <row r="1895" spans="2:53" ht="15" x14ac:dyDescent="0.25"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  <c r="AY1895"/>
      <c r="AZ1895"/>
      <c r="BA1895"/>
    </row>
    <row r="1896" spans="2:53" ht="15" x14ac:dyDescent="0.25"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  <c r="AV1896"/>
      <c r="AW1896"/>
      <c r="AX1896"/>
      <c r="AY1896"/>
      <c r="AZ1896"/>
      <c r="BA1896"/>
    </row>
    <row r="1897" spans="2:53" ht="15" x14ac:dyDescent="0.25"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  <c r="AV1897"/>
      <c r="AW1897"/>
      <c r="AX1897"/>
      <c r="AY1897"/>
      <c r="AZ1897"/>
      <c r="BA1897"/>
    </row>
    <row r="1898" spans="2:53" ht="15" x14ac:dyDescent="0.25"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  <c r="AY1898"/>
      <c r="AZ1898"/>
      <c r="BA1898"/>
    </row>
    <row r="1899" spans="2:53" ht="15" x14ac:dyDescent="0.25"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  <c r="AY1899"/>
      <c r="AZ1899"/>
      <c r="BA1899"/>
    </row>
    <row r="1900" spans="2:53" ht="15" x14ac:dyDescent="0.25"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  <c r="AY1900"/>
      <c r="AZ1900"/>
      <c r="BA1900"/>
    </row>
    <row r="1901" spans="2:53" ht="15" x14ac:dyDescent="0.25"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  <c r="AY1901"/>
      <c r="AZ1901"/>
      <c r="BA1901"/>
    </row>
    <row r="1902" spans="2:53" ht="15" x14ac:dyDescent="0.25"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  <c r="AZ1902"/>
      <c r="BA1902"/>
    </row>
    <row r="1903" spans="2:53" ht="15" x14ac:dyDescent="0.25"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  <c r="AZ1903"/>
      <c r="BA1903"/>
    </row>
    <row r="1904" spans="2:53" ht="15" x14ac:dyDescent="0.25"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  <c r="AY1904"/>
      <c r="AZ1904"/>
      <c r="BA1904"/>
    </row>
    <row r="1905" spans="2:53" ht="15" x14ac:dyDescent="0.25"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  <c r="AZ1905"/>
      <c r="BA1905"/>
    </row>
    <row r="1906" spans="2:53" ht="15" x14ac:dyDescent="0.25"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  <c r="AZ1906"/>
      <c r="BA1906"/>
    </row>
    <row r="1907" spans="2:53" ht="15" x14ac:dyDescent="0.25"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  <c r="AY1907"/>
      <c r="AZ1907"/>
      <c r="BA1907"/>
    </row>
    <row r="1908" spans="2:53" ht="15" x14ac:dyDescent="0.25"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  <c r="AV1908"/>
      <c r="AW1908"/>
      <c r="AX1908"/>
      <c r="AY1908"/>
      <c r="AZ1908"/>
      <c r="BA1908"/>
    </row>
    <row r="1909" spans="2:53" ht="15" x14ac:dyDescent="0.25"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  <c r="AV1909"/>
      <c r="AW1909"/>
      <c r="AX1909"/>
      <c r="AY1909"/>
      <c r="AZ1909"/>
      <c r="BA1909"/>
    </row>
    <row r="1910" spans="2:53" ht="15" x14ac:dyDescent="0.25"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  <c r="AY1910"/>
      <c r="AZ1910"/>
      <c r="BA1910"/>
    </row>
    <row r="1911" spans="2:53" ht="15" x14ac:dyDescent="0.25"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  <c r="AZ1911"/>
      <c r="BA1911"/>
    </row>
    <row r="1912" spans="2:53" ht="15" x14ac:dyDescent="0.25"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  <c r="AZ1912"/>
      <c r="BA1912"/>
    </row>
    <row r="1913" spans="2:53" ht="15" x14ac:dyDescent="0.25"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  <c r="AZ1913"/>
      <c r="BA1913"/>
    </row>
    <row r="1914" spans="2:53" ht="15" x14ac:dyDescent="0.25"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  <c r="AZ1914"/>
      <c r="BA1914"/>
    </row>
    <row r="1915" spans="2:53" ht="15" x14ac:dyDescent="0.25"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  <c r="AZ1915"/>
      <c r="BA1915"/>
    </row>
    <row r="1916" spans="2:53" ht="15" x14ac:dyDescent="0.25"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  <c r="AZ1916"/>
      <c r="BA1916"/>
    </row>
    <row r="1917" spans="2:53" ht="15" x14ac:dyDescent="0.25"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  <c r="AZ1917"/>
      <c r="BA1917"/>
    </row>
    <row r="1918" spans="2:53" ht="15" x14ac:dyDescent="0.25"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  <c r="AZ1918"/>
      <c r="BA1918"/>
    </row>
    <row r="1919" spans="2:53" ht="15" x14ac:dyDescent="0.25"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  <c r="AY1919"/>
      <c r="AZ1919"/>
      <c r="BA1919"/>
    </row>
    <row r="1920" spans="2:53" ht="15" x14ac:dyDescent="0.25"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  <c r="AY1920"/>
      <c r="AZ1920"/>
      <c r="BA1920"/>
    </row>
    <row r="1921" spans="2:53" ht="15" x14ac:dyDescent="0.25"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  <c r="AZ1921"/>
      <c r="BA1921"/>
    </row>
    <row r="1922" spans="2:53" ht="15" x14ac:dyDescent="0.25"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  <c r="AY1922"/>
      <c r="AZ1922"/>
      <c r="BA1922"/>
    </row>
    <row r="1923" spans="2:53" ht="15" x14ac:dyDescent="0.25"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  <c r="AY1923"/>
      <c r="AZ1923"/>
      <c r="BA1923"/>
    </row>
    <row r="1924" spans="2:53" ht="15" x14ac:dyDescent="0.25"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  <c r="AZ1924"/>
      <c r="BA1924"/>
    </row>
    <row r="1925" spans="2:53" ht="15" x14ac:dyDescent="0.25"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  <c r="AZ1925"/>
      <c r="BA1925"/>
    </row>
    <row r="1926" spans="2:53" ht="15" x14ac:dyDescent="0.25"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  <c r="AZ1926"/>
      <c r="BA1926"/>
    </row>
    <row r="1927" spans="2:53" ht="15" x14ac:dyDescent="0.25"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  <c r="AZ1927"/>
      <c r="BA1927"/>
    </row>
    <row r="1928" spans="2:53" ht="15" x14ac:dyDescent="0.25"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  <c r="AZ1928"/>
      <c r="BA1928"/>
    </row>
    <row r="1929" spans="2:53" ht="15" x14ac:dyDescent="0.25"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  <c r="AY1929"/>
      <c r="AZ1929"/>
      <c r="BA1929"/>
    </row>
    <row r="1930" spans="2:53" ht="15" x14ac:dyDescent="0.25"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  <c r="AZ1930"/>
      <c r="BA1930"/>
    </row>
    <row r="1931" spans="2:53" ht="15" x14ac:dyDescent="0.25"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  <c r="AZ1931"/>
      <c r="BA1931"/>
    </row>
    <row r="1932" spans="2:53" ht="15" x14ac:dyDescent="0.25"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  <c r="AZ1932"/>
      <c r="BA1932"/>
    </row>
    <row r="1933" spans="2:53" ht="15" x14ac:dyDescent="0.25"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  <c r="AZ1933"/>
      <c r="BA1933"/>
    </row>
    <row r="1934" spans="2:53" ht="15" x14ac:dyDescent="0.25"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  <c r="AZ1934"/>
      <c r="BA1934"/>
    </row>
    <row r="1935" spans="2:53" ht="15" x14ac:dyDescent="0.25"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  <c r="AY1935"/>
      <c r="AZ1935"/>
      <c r="BA1935"/>
    </row>
    <row r="1936" spans="2:53" ht="15" x14ac:dyDescent="0.25"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  <c r="AY1936"/>
      <c r="AZ1936"/>
      <c r="BA1936"/>
    </row>
    <row r="1937" spans="2:53" ht="15" x14ac:dyDescent="0.25"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  <c r="AY1937"/>
      <c r="AZ1937"/>
      <c r="BA1937"/>
    </row>
    <row r="1938" spans="2:53" ht="15" x14ac:dyDescent="0.25"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  <c r="AY1938"/>
      <c r="AZ1938"/>
      <c r="BA1938"/>
    </row>
    <row r="1939" spans="2:53" ht="15" x14ac:dyDescent="0.25"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  <c r="AY1939"/>
      <c r="AZ1939"/>
      <c r="BA1939"/>
    </row>
    <row r="1940" spans="2:53" ht="15" x14ac:dyDescent="0.25"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  <c r="AZ1940"/>
      <c r="BA1940"/>
    </row>
    <row r="1941" spans="2:53" ht="15" x14ac:dyDescent="0.25"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  <c r="AZ1941"/>
      <c r="BA1941"/>
    </row>
    <row r="1942" spans="2:53" ht="15" x14ac:dyDescent="0.25"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  <c r="AV1942"/>
      <c r="AW1942"/>
      <c r="AX1942"/>
      <c r="AY1942"/>
      <c r="AZ1942"/>
      <c r="BA1942"/>
    </row>
    <row r="1943" spans="2:53" ht="15" x14ac:dyDescent="0.25"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  <c r="AV1943"/>
      <c r="AW1943"/>
      <c r="AX1943"/>
      <c r="AY1943"/>
      <c r="AZ1943"/>
      <c r="BA1943"/>
    </row>
    <row r="1944" spans="2:53" ht="15" x14ac:dyDescent="0.25"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  <c r="AV1944"/>
      <c r="AW1944"/>
      <c r="AX1944"/>
      <c r="AY1944"/>
      <c r="AZ1944"/>
      <c r="BA1944"/>
    </row>
    <row r="1945" spans="2:53" ht="15" x14ac:dyDescent="0.25"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  <c r="AV1945"/>
      <c r="AW1945"/>
      <c r="AX1945"/>
      <c r="AY1945"/>
      <c r="AZ1945"/>
      <c r="BA1945"/>
    </row>
    <row r="1946" spans="2:53" ht="15" x14ac:dyDescent="0.25"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  <c r="AV1946"/>
      <c r="AW1946"/>
      <c r="AX1946"/>
      <c r="AY1946"/>
      <c r="AZ1946"/>
      <c r="BA1946"/>
    </row>
    <row r="1947" spans="2:53" ht="15" x14ac:dyDescent="0.25"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  <c r="AV1947"/>
      <c r="AW1947"/>
      <c r="AX1947"/>
      <c r="AY1947"/>
      <c r="AZ1947"/>
      <c r="BA1947"/>
    </row>
    <row r="1948" spans="2:53" ht="15" x14ac:dyDescent="0.25"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  <c r="AV1948"/>
      <c r="AW1948"/>
      <c r="AX1948"/>
      <c r="AY1948"/>
      <c r="AZ1948"/>
      <c r="BA1948"/>
    </row>
    <row r="1949" spans="2:53" ht="15" x14ac:dyDescent="0.25"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  <c r="AV1949"/>
      <c r="AW1949"/>
      <c r="AX1949"/>
      <c r="AY1949"/>
      <c r="AZ1949"/>
      <c r="BA1949"/>
    </row>
    <row r="1950" spans="2:53" ht="15" x14ac:dyDescent="0.25"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  <c r="AV1950"/>
      <c r="AW1950"/>
      <c r="AX1950"/>
      <c r="AY1950"/>
      <c r="AZ1950"/>
      <c r="BA1950"/>
    </row>
    <row r="1951" spans="2:53" ht="15" x14ac:dyDescent="0.25"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  <c r="AV1951"/>
      <c r="AW1951"/>
      <c r="AX1951"/>
      <c r="AY1951"/>
      <c r="AZ1951"/>
      <c r="BA1951"/>
    </row>
    <row r="1952" spans="2:53" ht="15" x14ac:dyDescent="0.25"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  <c r="AV1952"/>
      <c r="AW1952"/>
      <c r="AX1952"/>
      <c r="AY1952"/>
      <c r="AZ1952"/>
      <c r="BA1952"/>
    </row>
    <row r="1953" spans="2:53" ht="15" x14ac:dyDescent="0.25"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  <c r="AV1953"/>
      <c r="AW1953"/>
      <c r="AX1953"/>
      <c r="AY1953"/>
      <c r="AZ1953"/>
      <c r="BA1953"/>
    </row>
    <row r="1954" spans="2:53" ht="15" x14ac:dyDescent="0.25"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  <c r="AV1954"/>
      <c r="AW1954"/>
      <c r="AX1954"/>
      <c r="AY1954"/>
      <c r="AZ1954"/>
      <c r="BA1954"/>
    </row>
    <row r="1955" spans="2:53" ht="15" x14ac:dyDescent="0.25"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  <c r="AV1955"/>
      <c r="AW1955"/>
      <c r="AX1955"/>
      <c r="AY1955"/>
      <c r="AZ1955"/>
      <c r="BA1955"/>
    </row>
    <row r="1956" spans="2:53" ht="15" x14ac:dyDescent="0.25"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  <c r="AV1956"/>
      <c r="AW1956"/>
      <c r="AX1956"/>
      <c r="AY1956"/>
      <c r="AZ1956"/>
      <c r="BA1956"/>
    </row>
    <row r="1957" spans="2:53" ht="15" x14ac:dyDescent="0.25"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  <c r="AV1957"/>
      <c r="AW1957"/>
      <c r="AX1957"/>
      <c r="AY1957"/>
      <c r="AZ1957"/>
      <c r="BA1957"/>
    </row>
    <row r="1958" spans="2:53" ht="15" x14ac:dyDescent="0.25"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  <c r="AV1958"/>
      <c r="AW1958"/>
      <c r="AX1958"/>
      <c r="AY1958"/>
      <c r="AZ1958"/>
      <c r="BA1958"/>
    </row>
    <row r="1959" spans="2:53" ht="15" x14ac:dyDescent="0.25"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  <c r="AV1959"/>
      <c r="AW1959"/>
      <c r="AX1959"/>
      <c r="AY1959"/>
      <c r="AZ1959"/>
      <c r="BA1959"/>
    </row>
    <row r="1960" spans="2:53" ht="15" x14ac:dyDescent="0.25"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  <c r="AV1960"/>
      <c r="AW1960"/>
      <c r="AX1960"/>
      <c r="AY1960"/>
      <c r="AZ1960"/>
      <c r="BA1960"/>
    </row>
    <row r="1961" spans="2:53" ht="15" x14ac:dyDescent="0.25"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  <c r="AV1961"/>
      <c r="AW1961"/>
      <c r="AX1961"/>
      <c r="AY1961"/>
      <c r="AZ1961"/>
      <c r="BA1961"/>
    </row>
    <row r="1962" spans="2:53" ht="15" x14ac:dyDescent="0.25"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  <c r="AV1962"/>
      <c r="AW1962"/>
      <c r="AX1962"/>
      <c r="AY1962"/>
      <c r="AZ1962"/>
      <c r="BA1962"/>
    </row>
    <row r="1963" spans="2:53" ht="15" x14ac:dyDescent="0.25"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  <c r="AV1963"/>
      <c r="AW1963"/>
      <c r="AX1963"/>
      <c r="AY1963"/>
      <c r="AZ1963"/>
      <c r="BA1963"/>
    </row>
    <row r="1964" spans="2:53" ht="15" x14ac:dyDescent="0.25"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  <c r="AV1964"/>
      <c r="AW1964"/>
      <c r="AX1964"/>
      <c r="AY1964"/>
      <c r="AZ1964"/>
      <c r="BA1964"/>
    </row>
    <row r="1965" spans="2:53" ht="15" x14ac:dyDescent="0.25"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  <c r="AV1965"/>
      <c r="AW1965"/>
      <c r="AX1965"/>
      <c r="AY1965"/>
      <c r="AZ1965"/>
      <c r="BA1965"/>
    </row>
    <row r="1966" spans="2:53" ht="15" x14ac:dyDescent="0.25"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  <c r="AV1966"/>
      <c r="AW1966"/>
      <c r="AX1966"/>
      <c r="AY1966"/>
      <c r="AZ1966"/>
      <c r="BA1966"/>
    </row>
    <row r="1967" spans="2:53" ht="15" x14ac:dyDescent="0.25"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  <c r="AV1967"/>
      <c r="AW1967"/>
      <c r="AX1967"/>
      <c r="AY1967"/>
      <c r="AZ1967"/>
      <c r="BA1967"/>
    </row>
    <row r="1968" spans="2:53" ht="15" x14ac:dyDescent="0.25"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  <c r="AV1968"/>
      <c r="AW1968"/>
      <c r="AX1968"/>
      <c r="AY1968"/>
      <c r="AZ1968"/>
      <c r="BA1968"/>
    </row>
    <row r="1969" spans="2:53" ht="15" x14ac:dyDescent="0.25"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  <c r="AV1969"/>
      <c r="AW1969"/>
      <c r="AX1969"/>
      <c r="AY1969"/>
      <c r="AZ1969"/>
      <c r="BA1969"/>
    </row>
    <row r="1970" spans="2:53" ht="15" x14ac:dyDescent="0.25"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  <c r="AV1970"/>
      <c r="AW1970"/>
      <c r="AX1970"/>
      <c r="AY1970"/>
      <c r="AZ1970"/>
      <c r="BA1970"/>
    </row>
    <row r="1971" spans="2:53" ht="15" x14ac:dyDescent="0.25"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  <c r="AV1971"/>
      <c r="AW1971"/>
      <c r="AX1971"/>
      <c r="AY1971"/>
      <c r="AZ1971"/>
      <c r="BA1971"/>
    </row>
    <row r="1972" spans="2:53" ht="15" x14ac:dyDescent="0.25"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  <c r="AV1972"/>
      <c r="AW1972"/>
      <c r="AX1972"/>
      <c r="AY1972"/>
      <c r="AZ1972"/>
      <c r="BA1972"/>
    </row>
    <row r="1973" spans="2:53" ht="15" x14ac:dyDescent="0.25"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  <c r="AV1973"/>
      <c r="AW1973"/>
      <c r="AX1973"/>
      <c r="AY1973"/>
      <c r="AZ1973"/>
      <c r="BA1973"/>
    </row>
    <row r="1974" spans="2:53" ht="15" x14ac:dyDescent="0.25"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  <c r="AV1974"/>
      <c r="AW1974"/>
      <c r="AX1974"/>
      <c r="AY1974"/>
      <c r="AZ1974"/>
      <c r="BA1974"/>
    </row>
    <row r="1975" spans="2:53" ht="15" x14ac:dyDescent="0.25"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  <c r="AV1975"/>
      <c r="AW1975"/>
      <c r="AX1975"/>
      <c r="AY1975"/>
      <c r="AZ1975"/>
      <c r="BA1975"/>
    </row>
    <row r="1976" spans="2:53" ht="15" x14ac:dyDescent="0.25"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  <c r="AV1976"/>
      <c r="AW1976"/>
      <c r="AX1976"/>
      <c r="AY1976"/>
      <c r="AZ1976"/>
      <c r="BA1976"/>
    </row>
    <row r="1977" spans="2:53" ht="15" x14ac:dyDescent="0.25"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  <c r="AV1977"/>
      <c r="AW1977"/>
      <c r="AX1977"/>
      <c r="AY1977"/>
      <c r="AZ1977"/>
      <c r="BA1977"/>
    </row>
    <row r="1978" spans="2:53" ht="15" x14ac:dyDescent="0.25"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  <c r="AV1978"/>
      <c r="AW1978"/>
      <c r="AX1978"/>
      <c r="AY1978"/>
      <c r="AZ1978"/>
      <c r="BA1978"/>
    </row>
    <row r="1979" spans="2:53" ht="15" x14ac:dyDescent="0.25"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  <c r="AV1979"/>
      <c r="AW1979"/>
      <c r="AX1979"/>
      <c r="AY1979"/>
      <c r="AZ1979"/>
      <c r="BA1979"/>
    </row>
    <row r="1980" spans="2:53" ht="15" x14ac:dyDescent="0.25"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  <c r="AV1980"/>
      <c r="AW1980"/>
      <c r="AX1980"/>
      <c r="AY1980"/>
      <c r="AZ1980"/>
      <c r="BA1980"/>
    </row>
    <row r="1981" spans="2:53" ht="15" x14ac:dyDescent="0.25"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  <c r="AV1981"/>
      <c r="AW1981"/>
      <c r="AX1981"/>
      <c r="AY1981"/>
      <c r="AZ1981"/>
      <c r="BA1981"/>
    </row>
    <row r="1982" spans="2:53" ht="15" x14ac:dyDescent="0.25"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  <c r="AV1982"/>
      <c r="AW1982"/>
      <c r="AX1982"/>
      <c r="AY1982"/>
      <c r="AZ1982"/>
      <c r="BA1982"/>
    </row>
    <row r="1983" spans="2:53" ht="15" x14ac:dyDescent="0.25"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  <c r="AV1983"/>
      <c r="AW1983"/>
      <c r="AX1983"/>
      <c r="AY1983"/>
      <c r="AZ1983"/>
      <c r="BA1983"/>
    </row>
    <row r="1984" spans="2:53" ht="15" x14ac:dyDescent="0.25"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  <c r="AV1984"/>
      <c r="AW1984"/>
      <c r="AX1984"/>
      <c r="AY1984"/>
      <c r="AZ1984"/>
      <c r="BA1984"/>
    </row>
    <row r="1985" spans="2:53" ht="15" x14ac:dyDescent="0.25"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  <c r="AV1985"/>
      <c r="AW1985"/>
      <c r="AX1985"/>
      <c r="AY1985"/>
      <c r="AZ1985"/>
      <c r="BA1985"/>
    </row>
    <row r="1986" spans="2:53" ht="15" x14ac:dyDescent="0.25"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  <c r="AV1986"/>
      <c r="AW1986"/>
      <c r="AX1986"/>
      <c r="AY1986"/>
      <c r="AZ1986"/>
      <c r="BA1986"/>
    </row>
    <row r="1987" spans="2:53" ht="15" x14ac:dyDescent="0.25"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  <c r="AV1987"/>
      <c r="AW1987"/>
      <c r="AX1987"/>
      <c r="AY1987"/>
      <c r="AZ1987"/>
      <c r="BA1987"/>
    </row>
    <row r="1988" spans="2:53" ht="15" x14ac:dyDescent="0.25"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  <c r="AV1988"/>
      <c r="AW1988"/>
      <c r="AX1988"/>
      <c r="AY1988"/>
      <c r="AZ1988"/>
      <c r="BA1988"/>
    </row>
    <row r="1989" spans="2:53" ht="15" x14ac:dyDescent="0.25"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  <c r="AV1989"/>
      <c r="AW1989"/>
      <c r="AX1989"/>
      <c r="AY1989"/>
      <c r="AZ1989"/>
      <c r="BA1989"/>
    </row>
    <row r="1990" spans="2:53" ht="15" x14ac:dyDescent="0.25"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  <c r="AV1990"/>
      <c r="AW1990"/>
      <c r="AX1990"/>
      <c r="AY1990"/>
      <c r="AZ1990"/>
      <c r="BA1990"/>
    </row>
    <row r="1991" spans="2:53" ht="15" x14ac:dyDescent="0.25"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  <c r="AV1991"/>
      <c r="AW1991"/>
      <c r="AX1991"/>
      <c r="AY1991"/>
      <c r="AZ1991"/>
      <c r="BA1991"/>
    </row>
    <row r="1992" spans="2:53" ht="15" x14ac:dyDescent="0.25"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  <c r="AV1992"/>
      <c r="AW1992"/>
      <c r="AX1992"/>
      <c r="AY1992"/>
      <c r="AZ1992"/>
      <c r="BA1992"/>
    </row>
    <row r="1993" spans="2:53" ht="15" x14ac:dyDescent="0.25"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  <c r="AV1993"/>
      <c r="AW1993"/>
      <c r="AX1993"/>
      <c r="AY1993"/>
      <c r="AZ1993"/>
      <c r="BA1993"/>
    </row>
    <row r="1994" spans="2:53" ht="15" x14ac:dyDescent="0.25"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  <c r="AV1994"/>
      <c r="AW1994"/>
      <c r="AX1994"/>
      <c r="AY1994"/>
      <c r="AZ1994"/>
      <c r="BA1994"/>
    </row>
    <row r="1995" spans="2:53" ht="15" x14ac:dyDescent="0.25"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  <c r="AV1995"/>
      <c r="AW1995"/>
      <c r="AX1995"/>
      <c r="AY1995"/>
      <c r="AZ1995"/>
      <c r="BA1995"/>
    </row>
    <row r="1996" spans="2:53" ht="15" x14ac:dyDescent="0.25"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  <c r="AV1996"/>
      <c r="AW1996"/>
      <c r="AX1996"/>
      <c r="AY1996"/>
      <c r="AZ1996"/>
      <c r="BA1996"/>
    </row>
    <row r="1997" spans="2:53" ht="15" x14ac:dyDescent="0.25"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  <c r="AV1997"/>
      <c r="AW1997"/>
      <c r="AX1997"/>
      <c r="AY1997"/>
      <c r="AZ1997"/>
      <c r="BA1997"/>
    </row>
    <row r="1998" spans="2:53" ht="15" x14ac:dyDescent="0.25"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  <c r="AV1998"/>
      <c r="AW1998"/>
      <c r="AX1998"/>
      <c r="AY1998"/>
      <c r="AZ1998"/>
      <c r="BA1998"/>
    </row>
    <row r="1999" spans="2:53" ht="15" x14ac:dyDescent="0.25"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  <c r="AV1999"/>
      <c r="AW1999"/>
      <c r="AX1999"/>
      <c r="AY1999"/>
      <c r="AZ1999"/>
      <c r="BA1999"/>
    </row>
    <row r="2000" spans="2:53" ht="15" x14ac:dyDescent="0.25"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  <c r="AY2000"/>
      <c r="AZ2000"/>
      <c r="BA2000"/>
    </row>
    <row r="2001" spans="2:53" ht="15" x14ac:dyDescent="0.25"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  <c r="AV2001"/>
      <c r="AW2001"/>
      <c r="AX2001"/>
      <c r="AY2001"/>
      <c r="AZ2001"/>
      <c r="BA2001"/>
    </row>
    <row r="2002" spans="2:53" ht="15" x14ac:dyDescent="0.25"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  <c r="AV2002"/>
      <c r="AW2002"/>
      <c r="AX2002"/>
      <c r="AY2002"/>
      <c r="AZ2002"/>
      <c r="BA2002"/>
    </row>
    <row r="2003" spans="2:53" ht="15" x14ac:dyDescent="0.25"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  <c r="AV2003"/>
      <c r="AW2003"/>
      <c r="AX2003"/>
      <c r="AY2003"/>
      <c r="AZ2003"/>
      <c r="BA2003"/>
    </row>
    <row r="2004" spans="2:53" ht="15" x14ac:dyDescent="0.25"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  <c r="AV2004"/>
      <c r="AW2004"/>
      <c r="AX2004"/>
      <c r="AY2004"/>
      <c r="AZ2004"/>
      <c r="BA2004"/>
    </row>
    <row r="2005" spans="2:53" ht="15" x14ac:dyDescent="0.25"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  <c r="AV2005"/>
      <c r="AW2005"/>
      <c r="AX2005"/>
      <c r="AY2005"/>
      <c r="AZ2005"/>
      <c r="BA2005"/>
    </row>
    <row r="2006" spans="2:53" ht="15" x14ac:dyDescent="0.25"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  <c r="AV2006"/>
      <c r="AW2006"/>
      <c r="AX2006"/>
      <c r="AY2006"/>
      <c r="AZ2006"/>
      <c r="BA2006"/>
    </row>
    <row r="2007" spans="2:53" ht="15" x14ac:dyDescent="0.25"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  <c r="AV2007"/>
      <c r="AW2007"/>
      <c r="AX2007"/>
      <c r="AY2007"/>
      <c r="AZ2007"/>
      <c r="BA2007"/>
    </row>
    <row r="2008" spans="2:53" ht="15" x14ac:dyDescent="0.25"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  <c r="AV2008"/>
      <c r="AW2008"/>
      <c r="AX2008"/>
      <c r="AY2008"/>
      <c r="AZ2008"/>
      <c r="BA2008"/>
    </row>
    <row r="2009" spans="2:53" ht="15" x14ac:dyDescent="0.25"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  <c r="AV2009"/>
      <c r="AW2009"/>
      <c r="AX2009"/>
      <c r="AY2009"/>
      <c r="AZ2009"/>
      <c r="BA2009"/>
    </row>
    <row r="2010" spans="2:53" ht="15" x14ac:dyDescent="0.25"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  <c r="AV2010"/>
      <c r="AW2010"/>
      <c r="AX2010"/>
      <c r="AY2010"/>
      <c r="AZ2010"/>
      <c r="BA2010"/>
    </row>
    <row r="2011" spans="2:53" ht="15" x14ac:dyDescent="0.25"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  <c r="AV2011"/>
      <c r="AW2011"/>
      <c r="AX2011"/>
      <c r="AY2011"/>
      <c r="AZ2011"/>
      <c r="BA2011"/>
    </row>
    <row r="2012" spans="2:53" ht="15" x14ac:dyDescent="0.25"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  <c r="AV2012"/>
      <c r="AW2012"/>
      <c r="AX2012"/>
      <c r="AY2012"/>
      <c r="AZ2012"/>
      <c r="BA2012"/>
    </row>
    <row r="2013" spans="2:53" ht="15" x14ac:dyDescent="0.25"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  <c r="AV2013"/>
      <c r="AW2013"/>
      <c r="AX2013"/>
      <c r="AY2013"/>
      <c r="AZ2013"/>
      <c r="BA2013"/>
    </row>
    <row r="2014" spans="2:53" ht="15" x14ac:dyDescent="0.25"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  <c r="AV2014"/>
      <c r="AW2014"/>
      <c r="AX2014"/>
      <c r="AY2014"/>
      <c r="AZ2014"/>
      <c r="BA2014"/>
    </row>
    <row r="2015" spans="2:53" ht="15" x14ac:dyDescent="0.25"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  <c r="AV2015"/>
      <c r="AW2015"/>
      <c r="AX2015"/>
      <c r="AY2015"/>
      <c r="AZ2015"/>
      <c r="BA2015"/>
    </row>
    <row r="2016" spans="2:53" ht="15" x14ac:dyDescent="0.25"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  <c r="AV2016"/>
      <c r="AW2016"/>
      <c r="AX2016"/>
      <c r="AY2016"/>
      <c r="AZ2016"/>
      <c r="BA2016"/>
    </row>
    <row r="2017" spans="2:53" ht="15" x14ac:dyDescent="0.25"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  <c r="AV2017"/>
      <c r="AW2017"/>
      <c r="AX2017"/>
      <c r="AY2017"/>
      <c r="AZ2017"/>
      <c r="BA2017"/>
    </row>
    <row r="2018" spans="2:53" ht="15" x14ac:dyDescent="0.25"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  <c r="AV2018"/>
      <c r="AW2018"/>
      <c r="AX2018"/>
      <c r="AY2018"/>
      <c r="AZ2018"/>
      <c r="BA2018"/>
    </row>
    <row r="2019" spans="2:53" ht="15" x14ac:dyDescent="0.25"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  <c r="AY2019"/>
      <c r="AZ2019"/>
      <c r="BA2019"/>
    </row>
    <row r="2020" spans="2:53" ht="15" x14ac:dyDescent="0.25"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  <c r="AV2020"/>
      <c r="AW2020"/>
      <c r="AX2020"/>
      <c r="AY2020"/>
      <c r="AZ2020"/>
      <c r="BA2020"/>
    </row>
    <row r="2021" spans="2:53" ht="15" x14ac:dyDescent="0.25"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  <c r="AV2021"/>
      <c r="AW2021"/>
      <c r="AX2021"/>
      <c r="AY2021"/>
      <c r="AZ2021"/>
      <c r="BA2021"/>
    </row>
    <row r="2022" spans="2:53" ht="15" x14ac:dyDescent="0.25"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  <c r="AV2022"/>
      <c r="AW2022"/>
      <c r="AX2022"/>
      <c r="AY2022"/>
      <c r="AZ2022"/>
      <c r="BA2022"/>
    </row>
    <row r="2023" spans="2:53" ht="15" x14ac:dyDescent="0.25"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  <c r="AV2023"/>
      <c r="AW2023"/>
      <c r="AX2023"/>
      <c r="AY2023"/>
      <c r="AZ2023"/>
      <c r="BA2023"/>
    </row>
    <row r="2024" spans="2:53" ht="15" x14ac:dyDescent="0.25"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  <c r="AV2024"/>
      <c r="AW2024"/>
      <c r="AX2024"/>
      <c r="AY2024"/>
      <c r="AZ2024"/>
      <c r="BA2024"/>
    </row>
    <row r="2025" spans="2:53" ht="15" x14ac:dyDescent="0.25"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  <c r="AV2025"/>
      <c r="AW2025"/>
      <c r="AX2025"/>
      <c r="AY2025"/>
      <c r="AZ2025"/>
      <c r="BA2025"/>
    </row>
    <row r="2026" spans="2:53" ht="15" x14ac:dyDescent="0.25"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  <c r="AV2026"/>
      <c r="AW2026"/>
      <c r="AX2026"/>
      <c r="AY2026"/>
      <c r="AZ2026"/>
      <c r="BA2026"/>
    </row>
    <row r="2027" spans="2:53" ht="15" x14ac:dyDescent="0.25"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  <c r="AV2027"/>
      <c r="AW2027"/>
      <c r="AX2027"/>
      <c r="AY2027"/>
      <c r="AZ2027"/>
      <c r="BA2027"/>
    </row>
    <row r="2028" spans="2:53" ht="15" x14ac:dyDescent="0.25"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  <c r="AV2028"/>
      <c r="AW2028"/>
      <c r="AX2028"/>
      <c r="AY2028"/>
      <c r="AZ2028"/>
      <c r="BA2028"/>
    </row>
    <row r="2029" spans="2:53" ht="15" x14ac:dyDescent="0.25"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  <c r="AV2029"/>
      <c r="AW2029"/>
      <c r="AX2029"/>
      <c r="AY2029"/>
      <c r="AZ2029"/>
      <c r="BA2029"/>
    </row>
    <row r="2030" spans="2:53" ht="15" x14ac:dyDescent="0.25"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  <c r="AV2030"/>
      <c r="AW2030"/>
      <c r="AX2030"/>
      <c r="AY2030"/>
      <c r="AZ2030"/>
      <c r="BA2030"/>
    </row>
    <row r="2031" spans="2:53" ht="15" x14ac:dyDescent="0.25"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  <c r="AV2031"/>
      <c r="AW2031"/>
      <c r="AX2031"/>
      <c r="AY2031"/>
      <c r="AZ2031"/>
      <c r="BA2031"/>
    </row>
    <row r="2032" spans="2:53" ht="15" x14ac:dyDescent="0.25"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  <c r="AV2032"/>
      <c r="AW2032"/>
      <c r="AX2032"/>
      <c r="AY2032"/>
      <c r="AZ2032"/>
      <c r="BA2032"/>
    </row>
    <row r="2033" spans="2:53" ht="15" x14ac:dyDescent="0.25"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  <c r="AV2033"/>
      <c r="AW2033"/>
      <c r="AX2033"/>
      <c r="AY2033"/>
      <c r="AZ2033"/>
      <c r="BA2033"/>
    </row>
    <row r="2034" spans="2:53" ht="15" x14ac:dyDescent="0.25"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  <c r="AV2034"/>
      <c r="AW2034"/>
      <c r="AX2034"/>
      <c r="AY2034"/>
      <c r="AZ2034"/>
      <c r="BA2034"/>
    </row>
    <row r="2035" spans="2:53" ht="15" x14ac:dyDescent="0.25"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  <c r="AV2035"/>
      <c r="AW2035"/>
      <c r="AX2035"/>
      <c r="AY2035"/>
      <c r="AZ2035"/>
      <c r="BA2035"/>
    </row>
    <row r="2036" spans="2:53" ht="15" x14ac:dyDescent="0.25"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  <c r="AV2036"/>
      <c r="AW2036"/>
      <c r="AX2036"/>
      <c r="AY2036"/>
      <c r="AZ2036"/>
      <c r="BA2036"/>
    </row>
    <row r="2037" spans="2:53" ht="15" x14ac:dyDescent="0.25"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  <c r="AV2037"/>
      <c r="AW2037"/>
      <c r="AX2037"/>
      <c r="AY2037"/>
      <c r="AZ2037"/>
      <c r="BA2037"/>
    </row>
    <row r="2038" spans="2:53" ht="15" x14ac:dyDescent="0.25"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  <c r="AV2038"/>
      <c r="AW2038"/>
      <c r="AX2038"/>
      <c r="AY2038"/>
      <c r="AZ2038"/>
      <c r="BA2038"/>
    </row>
    <row r="2039" spans="2:53" ht="15" x14ac:dyDescent="0.25"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  <c r="AV2039"/>
      <c r="AW2039"/>
      <c r="AX2039"/>
      <c r="AY2039"/>
      <c r="AZ2039"/>
      <c r="BA2039"/>
    </row>
    <row r="2040" spans="2:53" ht="15" x14ac:dyDescent="0.25"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  <c r="AV2040"/>
      <c r="AW2040"/>
      <c r="AX2040"/>
      <c r="AY2040"/>
      <c r="AZ2040"/>
      <c r="BA2040"/>
    </row>
    <row r="2041" spans="2:53" ht="15" x14ac:dyDescent="0.25"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  <c r="AV2041"/>
      <c r="AW2041"/>
      <c r="AX2041"/>
      <c r="AY2041"/>
      <c r="AZ2041"/>
      <c r="BA2041"/>
    </row>
    <row r="2042" spans="2:53" ht="15" x14ac:dyDescent="0.25"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  <c r="AV2042"/>
      <c r="AW2042"/>
      <c r="AX2042"/>
      <c r="AY2042"/>
      <c r="AZ2042"/>
      <c r="BA2042"/>
    </row>
    <row r="2043" spans="2:53" ht="15" x14ac:dyDescent="0.25"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  <c r="AV2043"/>
      <c r="AW2043"/>
      <c r="AX2043"/>
      <c r="AY2043"/>
      <c r="AZ2043"/>
      <c r="BA2043"/>
    </row>
    <row r="2044" spans="2:53" ht="15" x14ac:dyDescent="0.25"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  <c r="AV2044"/>
      <c r="AW2044"/>
      <c r="AX2044"/>
      <c r="AY2044"/>
      <c r="AZ2044"/>
      <c r="BA2044"/>
    </row>
    <row r="2045" spans="2:53" ht="15" x14ac:dyDescent="0.25"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  <c r="AV2045"/>
      <c r="AW2045"/>
      <c r="AX2045"/>
      <c r="AY2045"/>
      <c r="AZ2045"/>
      <c r="BA2045"/>
    </row>
    <row r="2046" spans="2:53" ht="15" x14ac:dyDescent="0.25"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  <c r="AV2046"/>
      <c r="AW2046"/>
      <c r="AX2046"/>
      <c r="AY2046"/>
      <c r="AZ2046"/>
      <c r="BA2046"/>
    </row>
    <row r="2047" spans="2:53" ht="15" x14ac:dyDescent="0.25"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  <c r="AV2047"/>
      <c r="AW2047"/>
      <c r="AX2047"/>
      <c r="AY2047"/>
      <c r="AZ2047"/>
      <c r="BA2047"/>
    </row>
    <row r="2048" spans="2:53" ht="15" x14ac:dyDescent="0.25"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  <c r="AV2048"/>
      <c r="AW2048"/>
      <c r="AX2048"/>
      <c r="AY2048"/>
      <c r="AZ2048"/>
      <c r="BA2048"/>
    </row>
    <row r="2049" spans="2:53" ht="15" x14ac:dyDescent="0.25"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  <c r="AV2049"/>
      <c r="AW2049"/>
      <c r="AX2049"/>
      <c r="AY2049"/>
      <c r="AZ2049"/>
      <c r="BA2049"/>
    </row>
    <row r="2050" spans="2:53" ht="15" x14ac:dyDescent="0.25"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  <c r="AV2050"/>
      <c r="AW2050"/>
      <c r="AX2050"/>
      <c r="AY2050"/>
      <c r="AZ2050"/>
      <c r="BA2050"/>
    </row>
    <row r="2051" spans="2:53" ht="15" x14ac:dyDescent="0.25"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  <c r="AV2051"/>
      <c r="AW2051"/>
      <c r="AX2051"/>
      <c r="AY2051"/>
      <c r="AZ2051"/>
      <c r="BA2051"/>
    </row>
    <row r="2052" spans="2:53" ht="15" x14ac:dyDescent="0.25"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  <c r="AV2052"/>
      <c r="AW2052"/>
      <c r="AX2052"/>
      <c r="AY2052"/>
      <c r="AZ2052"/>
      <c r="BA2052"/>
    </row>
    <row r="2053" spans="2:53" ht="15" x14ac:dyDescent="0.25"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  <c r="AV2053"/>
      <c r="AW2053"/>
      <c r="AX2053"/>
      <c r="AY2053"/>
      <c r="AZ2053"/>
      <c r="BA2053"/>
    </row>
    <row r="2054" spans="2:53" ht="15" x14ac:dyDescent="0.25"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  <c r="AV2054"/>
      <c r="AW2054"/>
      <c r="AX2054"/>
      <c r="AY2054"/>
      <c r="AZ2054"/>
      <c r="BA2054"/>
    </row>
    <row r="2055" spans="2:53" ht="15" x14ac:dyDescent="0.25"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  <c r="AV2055"/>
      <c r="AW2055"/>
      <c r="AX2055"/>
      <c r="AY2055"/>
      <c r="AZ2055"/>
      <c r="BA2055"/>
    </row>
    <row r="2056" spans="2:53" ht="15" x14ac:dyDescent="0.25"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  <c r="AV2056"/>
      <c r="AW2056"/>
      <c r="AX2056"/>
      <c r="AY2056"/>
      <c r="AZ2056"/>
      <c r="BA2056"/>
    </row>
    <row r="2057" spans="2:53" ht="15" x14ac:dyDescent="0.25"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  <c r="AV2057"/>
      <c r="AW2057"/>
      <c r="AX2057"/>
      <c r="AY2057"/>
      <c r="AZ2057"/>
      <c r="BA2057"/>
    </row>
    <row r="2058" spans="2:53" ht="15" x14ac:dyDescent="0.25"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  <c r="AV2058"/>
      <c r="AW2058"/>
      <c r="AX2058"/>
      <c r="AY2058"/>
      <c r="AZ2058"/>
      <c r="BA2058"/>
    </row>
    <row r="2059" spans="2:53" ht="15" x14ac:dyDescent="0.25"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  <c r="AV2059"/>
      <c r="AW2059"/>
      <c r="AX2059"/>
      <c r="AY2059"/>
      <c r="AZ2059"/>
      <c r="BA2059"/>
    </row>
    <row r="2060" spans="2:53" ht="15" x14ac:dyDescent="0.25"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  <c r="AV2060"/>
      <c r="AW2060"/>
      <c r="AX2060"/>
      <c r="AY2060"/>
      <c r="AZ2060"/>
      <c r="BA2060"/>
    </row>
    <row r="2061" spans="2:53" ht="15" x14ac:dyDescent="0.25"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  <c r="AV2061"/>
      <c r="AW2061"/>
      <c r="AX2061"/>
      <c r="AY2061"/>
      <c r="AZ2061"/>
      <c r="BA2061"/>
    </row>
    <row r="2062" spans="2:53" ht="15" x14ac:dyDescent="0.25"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  <c r="AV2062"/>
      <c r="AW2062"/>
      <c r="AX2062"/>
      <c r="AY2062"/>
      <c r="AZ2062"/>
      <c r="BA2062"/>
    </row>
    <row r="2063" spans="2:53" ht="15" x14ac:dyDescent="0.25"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  <c r="AV2063"/>
      <c r="AW2063"/>
      <c r="AX2063"/>
      <c r="AY2063"/>
      <c r="AZ2063"/>
      <c r="BA2063"/>
    </row>
    <row r="2064" spans="2:53" ht="15" x14ac:dyDescent="0.25"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  <c r="AV2064"/>
      <c r="AW2064"/>
      <c r="AX2064"/>
      <c r="AY2064"/>
      <c r="AZ2064"/>
      <c r="BA2064"/>
    </row>
    <row r="2065" spans="2:53" ht="15" x14ac:dyDescent="0.25"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  <c r="AV2065"/>
      <c r="AW2065"/>
      <c r="AX2065"/>
      <c r="AY2065"/>
      <c r="AZ2065"/>
      <c r="BA2065"/>
    </row>
    <row r="2066" spans="2:53" ht="15" x14ac:dyDescent="0.25"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  <c r="AV2066"/>
      <c r="AW2066"/>
      <c r="AX2066"/>
      <c r="AY2066"/>
      <c r="AZ2066"/>
      <c r="BA2066"/>
    </row>
    <row r="2067" spans="2:53" ht="15" x14ac:dyDescent="0.25"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  <c r="AV2067"/>
      <c r="AW2067"/>
      <c r="AX2067"/>
      <c r="AY2067"/>
      <c r="AZ2067"/>
      <c r="BA2067"/>
    </row>
    <row r="2068" spans="2:53" ht="15" x14ac:dyDescent="0.25"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  <c r="AV2068"/>
      <c r="AW2068"/>
      <c r="AX2068"/>
      <c r="AY2068"/>
      <c r="AZ2068"/>
      <c r="BA2068"/>
    </row>
    <row r="2069" spans="2:53" ht="15" x14ac:dyDescent="0.25"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  <c r="AV2069"/>
      <c r="AW2069"/>
      <c r="AX2069"/>
      <c r="AY2069"/>
      <c r="AZ2069"/>
      <c r="BA2069"/>
    </row>
    <row r="2070" spans="2:53" ht="15" x14ac:dyDescent="0.25"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  <c r="AV2070"/>
      <c r="AW2070"/>
      <c r="AX2070"/>
      <c r="AY2070"/>
      <c r="AZ2070"/>
      <c r="BA2070"/>
    </row>
    <row r="2071" spans="2:53" ht="15" x14ac:dyDescent="0.25"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  <c r="AV2071"/>
      <c r="AW2071"/>
      <c r="AX2071"/>
      <c r="AY2071"/>
      <c r="AZ2071"/>
      <c r="BA2071"/>
    </row>
    <row r="2072" spans="2:53" ht="15" x14ac:dyDescent="0.25"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  <c r="AV2072"/>
      <c r="AW2072"/>
      <c r="AX2072"/>
      <c r="AY2072"/>
      <c r="AZ2072"/>
      <c r="BA2072"/>
    </row>
    <row r="2073" spans="2:53" ht="15" x14ac:dyDescent="0.25"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  <c r="AV2073"/>
      <c r="AW2073"/>
      <c r="AX2073"/>
      <c r="AY2073"/>
      <c r="AZ2073"/>
      <c r="BA2073"/>
    </row>
    <row r="2074" spans="2:53" ht="15" x14ac:dyDescent="0.25"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  <c r="AV2074"/>
      <c r="AW2074"/>
      <c r="AX2074"/>
      <c r="AY2074"/>
      <c r="AZ2074"/>
      <c r="BA2074"/>
    </row>
    <row r="2075" spans="2:53" ht="15" x14ac:dyDescent="0.25"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  <c r="AV2075"/>
      <c r="AW2075"/>
      <c r="AX2075"/>
      <c r="AY2075"/>
      <c r="AZ2075"/>
      <c r="BA2075"/>
    </row>
    <row r="2076" spans="2:53" ht="15" x14ac:dyDescent="0.25"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  <c r="AV2076"/>
      <c r="AW2076"/>
      <c r="AX2076"/>
      <c r="AY2076"/>
      <c r="AZ2076"/>
      <c r="BA2076"/>
    </row>
    <row r="2077" spans="2:53" ht="15" x14ac:dyDescent="0.25"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  <c r="AV2077"/>
      <c r="AW2077"/>
      <c r="AX2077"/>
      <c r="AY2077"/>
      <c r="AZ2077"/>
      <c r="BA2077"/>
    </row>
    <row r="2078" spans="2:53" ht="15" x14ac:dyDescent="0.25"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  <c r="AV2078"/>
      <c r="AW2078"/>
      <c r="AX2078"/>
      <c r="AY2078"/>
      <c r="AZ2078"/>
      <c r="BA2078"/>
    </row>
    <row r="2079" spans="2:53" ht="15" x14ac:dyDescent="0.25"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  <c r="AV2079"/>
      <c r="AW2079"/>
      <c r="AX2079"/>
      <c r="AY2079"/>
      <c r="AZ2079"/>
      <c r="BA2079"/>
    </row>
    <row r="2080" spans="2:53" ht="15" x14ac:dyDescent="0.25"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  <c r="AV2080"/>
      <c r="AW2080"/>
      <c r="AX2080"/>
      <c r="AY2080"/>
      <c r="AZ2080"/>
      <c r="BA2080"/>
    </row>
    <row r="2081" spans="2:53" ht="15" x14ac:dyDescent="0.25"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  <c r="AV2081"/>
      <c r="AW2081"/>
      <c r="AX2081"/>
      <c r="AY2081"/>
      <c r="AZ2081"/>
      <c r="BA2081"/>
    </row>
    <row r="2082" spans="2:53" ht="15" x14ac:dyDescent="0.25"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  <c r="AV2082"/>
      <c r="AW2082"/>
      <c r="AX2082"/>
      <c r="AY2082"/>
      <c r="AZ2082"/>
      <c r="BA2082"/>
    </row>
    <row r="2083" spans="2:53" ht="15" x14ac:dyDescent="0.25"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  <c r="AV2083"/>
      <c r="AW2083"/>
      <c r="AX2083"/>
      <c r="AY2083"/>
      <c r="AZ2083"/>
      <c r="BA2083"/>
    </row>
    <row r="2084" spans="2:53" ht="15" x14ac:dyDescent="0.25"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  <c r="AV2084"/>
      <c r="AW2084"/>
      <c r="AX2084"/>
      <c r="AY2084"/>
      <c r="AZ2084"/>
      <c r="BA2084"/>
    </row>
    <row r="2085" spans="2:53" ht="15" x14ac:dyDescent="0.25"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  <c r="AV2085"/>
      <c r="AW2085"/>
      <c r="AX2085"/>
      <c r="AY2085"/>
      <c r="AZ2085"/>
      <c r="BA2085"/>
    </row>
    <row r="2086" spans="2:53" ht="15" x14ac:dyDescent="0.25"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  <c r="AV2086"/>
      <c r="AW2086"/>
      <c r="AX2086"/>
      <c r="AY2086"/>
      <c r="AZ2086"/>
      <c r="BA2086"/>
    </row>
    <row r="2087" spans="2:53" ht="15" x14ac:dyDescent="0.25"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  <c r="AV2087"/>
      <c r="AW2087"/>
      <c r="AX2087"/>
      <c r="AY2087"/>
      <c r="AZ2087"/>
      <c r="BA2087"/>
    </row>
    <row r="2088" spans="2:53" ht="15" x14ac:dyDescent="0.25"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  <c r="AV2088"/>
      <c r="AW2088"/>
      <c r="AX2088"/>
      <c r="AY2088"/>
      <c r="AZ2088"/>
      <c r="BA2088"/>
    </row>
    <row r="2089" spans="2:53" ht="15" x14ac:dyDescent="0.25"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  <c r="AV2089"/>
      <c r="AW2089"/>
      <c r="AX2089"/>
      <c r="AY2089"/>
      <c r="AZ2089"/>
      <c r="BA2089"/>
    </row>
    <row r="2090" spans="2:53" ht="15" x14ac:dyDescent="0.25"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  <c r="AV2090"/>
      <c r="AW2090"/>
      <c r="AX2090"/>
      <c r="AY2090"/>
      <c r="AZ2090"/>
      <c r="BA2090"/>
    </row>
    <row r="2091" spans="2:53" ht="15" x14ac:dyDescent="0.25"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  <c r="AV2091"/>
      <c r="AW2091"/>
      <c r="AX2091"/>
      <c r="AY2091"/>
      <c r="AZ2091"/>
      <c r="BA2091"/>
    </row>
    <row r="2092" spans="2:53" ht="15" x14ac:dyDescent="0.25"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  <c r="AV2092"/>
      <c r="AW2092"/>
      <c r="AX2092"/>
      <c r="AY2092"/>
      <c r="AZ2092"/>
      <c r="BA2092"/>
    </row>
    <row r="2093" spans="2:53" ht="15" x14ac:dyDescent="0.25"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  <c r="AV2093"/>
      <c r="AW2093"/>
      <c r="AX2093"/>
      <c r="AY2093"/>
      <c r="AZ2093"/>
      <c r="BA2093"/>
    </row>
    <row r="2094" spans="2:53" ht="15" x14ac:dyDescent="0.25"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  <c r="AV2094"/>
      <c r="AW2094"/>
      <c r="AX2094"/>
      <c r="AY2094"/>
      <c r="AZ2094"/>
      <c r="BA2094"/>
    </row>
    <row r="2095" spans="2:53" ht="15" x14ac:dyDescent="0.25"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  <c r="AV2095"/>
      <c r="AW2095"/>
      <c r="AX2095"/>
      <c r="AY2095"/>
      <c r="AZ2095"/>
      <c r="BA2095"/>
    </row>
    <row r="2096" spans="2:53" ht="15" x14ac:dyDescent="0.25"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  <c r="AV2096"/>
      <c r="AW2096"/>
      <c r="AX2096"/>
      <c r="AY2096"/>
      <c r="AZ2096"/>
      <c r="BA2096"/>
    </row>
    <row r="2097" spans="2:53" ht="15" x14ac:dyDescent="0.25"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  <c r="AV2097"/>
      <c r="AW2097"/>
      <c r="AX2097"/>
      <c r="AY2097"/>
      <c r="AZ2097"/>
      <c r="BA2097"/>
    </row>
    <row r="2098" spans="2:53" ht="15" x14ac:dyDescent="0.25"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  <c r="AV2098"/>
      <c r="AW2098"/>
      <c r="AX2098"/>
      <c r="AY2098"/>
      <c r="AZ2098"/>
      <c r="BA2098"/>
    </row>
    <row r="2099" spans="2:53" ht="15" x14ac:dyDescent="0.25"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  <c r="AV2099"/>
      <c r="AW2099"/>
      <c r="AX2099"/>
      <c r="AY2099"/>
      <c r="AZ2099"/>
      <c r="BA2099"/>
    </row>
    <row r="2100" spans="2:53" ht="15" x14ac:dyDescent="0.25"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  <c r="AV2100"/>
      <c r="AW2100"/>
      <c r="AX2100"/>
      <c r="AY2100"/>
      <c r="AZ2100"/>
      <c r="BA2100"/>
    </row>
    <row r="2101" spans="2:53" ht="15" x14ac:dyDescent="0.25"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  <c r="AV2101"/>
      <c r="AW2101"/>
      <c r="AX2101"/>
      <c r="AY2101"/>
      <c r="AZ2101"/>
      <c r="BA2101"/>
    </row>
    <row r="2102" spans="2:53" ht="15" x14ac:dyDescent="0.25"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  <c r="AV2102"/>
      <c r="AW2102"/>
      <c r="AX2102"/>
      <c r="AY2102"/>
      <c r="AZ2102"/>
      <c r="BA2102"/>
    </row>
    <row r="2103" spans="2:53" ht="15" x14ac:dyDescent="0.25"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  <c r="AV2103"/>
      <c r="AW2103"/>
      <c r="AX2103"/>
      <c r="AY2103"/>
      <c r="AZ2103"/>
      <c r="BA2103"/>
    </row>
    <row r="2104" spans="2:53" ht="15" x14ac:dyDescent="0.25"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  <c r="AV2104"/>
      <c r="AW2104"/>
      <c r="AX2104"/>
      <c r="AY2104"/>
      <c r="AZ2104"/>
      <c r="BA2104"/>
    </row>
    <row r="2105" spans="2:53" ht="15" x14ac:dyDescent="0.25"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  <c r="AV2105"/>
      <c r="AW2105"/>
      <c r="AX2105"/>
      <c r="AY2105"/>
      <c r="AZ2105"/>
      <c r="BA2105"/>
    </row>
    <row r="2106" spans="2:53" ht="15" x14ac:dyDescent="0.25"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  <c r="AV2106"/>
      <c r="AW2106"/>
      <c r="AX2106"/>
      <c r="AY2106"/>
      <c r="AZ2106"/>
      <c r="BA2106"/>
    </row>
    <row r="2107" spans="2:53" ht="15" x14ac:dyDescent="0.25"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  <c r="AV2107"/>
      <c r="AW2107"/>
      <c r="AX2107"/>
      <c r="AY2107"/>
      <c r="AZ2107"/>
      <c r="BA2107"/>
    </row>
    <row r="2108" spans="2:53" ht="15" x14ac:dyDescent="0.25"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  <c r="AV2108"/>
      <c r="AW2108"/>
      <c r="AX2108"/>
      <c r="AY2108"/>
      <c r="AZ2108"/>
      <c r="BA2108"/>
    </row>
    <row r="2109" spans="2:53" ht="15" x14ac:dyDescent="0.25"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  <c r="AV2109"/>
      <c r="AW2109"/>
      <c r="AX2109"/>
      <c r="AY2109"/>
      <c r="AZ2109"/>
      <c r="BA2109"/>
    </row>
    <row r="2110" spans="2:53" ht="15" x14ac:dyDescent="0.25"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  <c r="AV2110"/>
      <c r="AW2110"/>
      <c r="AX2110"/>
      <c r="AY2110"/>
      <c r="AZ2110"/>
      <c r="BA2110"/>
    </row>
    <row r="2111" spans="2:53" ht="15" x14ac:dyDescent="0.25"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  <c r="AV2111"/>
      <c r="AW2111"/>
      <c r="AX2111"/>
      <c r="AY2111"/>
      <c r="AZ2111"/>
      <c r="BA2111"/>
    </row>
    <row r="2112" spans="2:53" ht="15" x14ac:dyDescent="0.25"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  <c r="AV2112"/>
      <c r="AW2112"/>
      <c r="AX2112"/>
      <c r="AY2112"/>
      <c r="AZ2112"/>
      <c r="BA2112"/>
    </row>
    <row r="2113" spans="2:53" ht="15" x14ac:dyDescent="0.25"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  <c r="AV2113"/>
      <c r="AW2113"/>
      <c r="AX2113"/>
      <c r="AY2113"/>
      <c r="AZ2113"/>
      <c r="BA2113"/>
    </row>
    <row r="2114" spans="2:53" ht="15" x14ac:dyDescent="0.25"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  <c r="AV2114"/>
      <c r="AW2114"/>
      <c r="AX2114"/>
      <c r="AY2114"/>
      <c r="AZ2114"/>
      <c r="BA2114"/>
    </row>
    <row r="2115" spans="2:53" ht="15" x14ac:dyDescent="0.25"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  <c r="AV2115"/>
      <c r="AW2115"/>
      <c r="AX2115"/>
      <c r="AY2115"/>
      <c r="AZ2115"/>
      <c r="BA2115"/>
    </row>
    <row r="2116" spans="2:53" ht="15" x14ac:dyDescent="0.25"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  <c r="AV2116"/>
      <c r="AW2116"/>
      <c r="AX2116"/>
      <c r="AY2116"/>
      <c r="AZ2116"/>
      <c r="BA2116"/>
    </row>
    <row r="2117" spans="2:53" ht="15" x14ac:dyDescent="0.25"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  <c r="AV2117"/>
      <c r="AW2117"/>
      <c r="AX2117"/>
      <c r="AY2117"/>
      <c r="AZ2117"/>
      <c r="BA2117"/>
    </row>
    <row r="2118" spans="2:53" ht="15" x14ac:dyDescent="0.25"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  <c r="AV2118"/>
      <c r="AW2118"/>
      <c r="AX2118"/>
      <c r="AY2118"/>
      <c r="AZ2118"/>
      <c r="BA2118"/>
    </row>
    <row r="2119" spans="2:53" ht="15" x14ac:dyDescent="0.25"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  <c r="AV2119"/>
      <c r="AW2119"/>
      <c r="AX2119"/>
      <c r="AY2119"/>
      <c r="AZ2119"/>
      <c r="BA2119"/>
    </row>
    <row r="2120" spans="2:53" ht="15" x14ac:dyDescent="0.25"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  <c r="AV2120"/>
      <c r="AW2120"/>
      <c r="AX2120"/>
      <c r="AY2120"/>
      <c r="AZ2120"/>
      <c r="BA2120"/>
    </row>
    <row r="2121" spans="2:53" ht="15" x14ac:dyDescent="0.25"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  <c r="AV2121"/>
      <c r="AW2121"/>
      <c r="AX2121"/>
      <c r="AY2121"/>
      <c r="AZ2121"/>
      <c r="BA2121"/>
    </row>
    <row r="2122" spans="2:53" ht="15" x14ac:dyDescent="0.25"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  <c r="AV2122"/>
      <c r="AW2122"/>
      <c r="AX2122"/>
      <c r="AY2122"/>
      <c r="AZ2122"/>
      <c r="BA2122"/>
    </row>
    <row r="2123" spans="2:53" ht="15" x14ac:dyDescent="0.25"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  <c r="AV2123"/>
      <c r="AW2123"/>
      <c r="AX2123"/>
      <c r="AY2123"/>
      <c r="AZ2123"/>
      <c r="BA2123"/>
    </row>
    <row r="2124" spans="2:53" ht="15" x14ac:dyDescent="0.25"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  <c r="AV2124"/>
      <c r="AW2124"/>
      <c r="AX2124"/>
      <c r="AY2124"/>
      <c r="AZ2124"/>
      <c r="BA2124"/>
    </row>
    <row r="2125" spans="2:53" ht="15" x14ac:dyDescent="0.25"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  <c r="AV2125"/>
      <c r="AW2125"/>
      <c r="AX2125"/>
      <c r="AY2125"/>
      <c r="AZ2125"/>
      <c r="BA2125"/>
    </row>
    <row r="2126" spans="2:53" ht="15" x14ac:dyDescent="0.25"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  <c r="AV2126"/>
      <c r="AW2126"/>
      <c r="AX2126"/>
      <c r="AY2126"/>
      <c r="AZ2126"/>
      <c r="BA2126"/>
    </row>
    <row r="2127" spans="2:53" ht="15" x14ac:dyDescent="0.25"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  <c r="AV2127"/>
      <c r="AW2127"/>
      <c r="AX2127"/>
      <c r="AY2127"/>
      <c r="AZ2127"/>
      <c r="BA2127"/>
    </row>
    <row r="2128" spans="2:53" ht="15" x14ac:dyDescent="0.25"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  <c r="AV2128"/>
      <c r="AW2128"/>
      <c r="AX2128"/>
      <c r="AY2128"/>
      <c r="AZ2128"/>
      <c r="BA2128"/>
    </row>
    <row r="2129" spans="2:53" ht="15" x14ac:dyDescent="0.25"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  <c r="AV2129"/>
      <c r="AW2129"/>
      <c r="AX2129"/>
      <c r="AY2129"/>
      <c r="AZ2129"/>
      <c r="BA2129"/>
    </row>
    <row r="2130" spans="2:53" ht="15" x14ac:dyDescent="0.25"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  <c r="AV2130"/>
      <c r="AW2130"/>
      <c r="AX2130"/>
      <c r="AY2130"/>
      <c r="AZ2130"/>
      <c r="BA2130"/>
    </row>
    <row r="2131" spans="2:53" ht="15" x14ac:dyDescent="0.25"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  <c r="AV2131"/>
      <c r="AW2131"/>
      <c r="AX2131"/>
      <c r="AY2131"/>
      <c r="AZ2131"/>
      <c r="BA2131"/>
    </row>
    <row r="2132" spans="2:53" ht="15" x14ac:dyDescent="0.25"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  <c r="AV2132"/>
      <c r="AW2132"/>
      <c r="AX2132"/>
      <c r="AY2132"/>
      <c r="AZ2132"/>
      <c r="BA2132"/>
    </row>
    <row r="2133" spans="2:53" ht="15" x14ac:dyDescent="0.25"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  <c r="AV2133"/>
      <c r="AW2133"/>
      <c r="AX2133"/>
      <c r="AY2133"/>
      <c r="AZ2133"/>
      <c r="BA2133"/>
    </row>
    <row r="2134" spans="2:53" ht="15" x14ac:dyDescent="0.25"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  <c r="AV2134"/>
      <c r="AW2134"/>
      <c r="AX2134"/>
      <c r="AY2134"/>
      <c r="AZ2134"/>
      <c r="BA2134"/>
    </row>
    <row r="2135" spans="2:53" ht="15" x14ac:dyDescent="0.25"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  <c r="AV2135"/>
      <c r="AW2135"/>
      <c r="AX2135"/>
      <c r="AY2135"/>
      <c r="AZ2135"/>
      <c r="BA2135"/>
    </row>
    <row r="2136" spans="2:53" ht="15" x14ac:dyDescent="0.25"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  <c r="AV2136"/>
      <c r="AW2136"/>
      <c r="AX2136"/>
      <c r="AY2136"/>
      <c r="AZ2136"/>
      <c r="BA2136"/>
    </row>
    <row r="2137" spans="2:53" ht="15" x14ac:dyDescent="0.25"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  <c r="AV2137"/>
      <c r="AW2137"/>
      <c r="AX2137"/>
      <c r="AY2137"/>
      <c r="AZ2137"/>
      <c r="BA2137"/>
    </row>
    <row r="2138" spans="2:53" ht="15" x14ac:dyDescent="0.25"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  <c r="AV2138"/>
      <c r="AW2138"/>
      <c r="AX2138"/>
      <c r="AY2138"/>
      <c r="AZ2138"/>
      <c r="BA2138"/>
    </row>
    <row r="2139" spans="2:53" ht="15" x14ac:dyDescent="0.25"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  <c r="AV2139"/>
      <c r="AW2139"/>
      <c r="AX2139"/>
      <c r="AY2139"/>
      <c r="AZ2139"/>
      <c r="BA2139"/>
    </row>
    <row r="2140" spans="2:53" ht="15" x14ac:dyDescent="0.25"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  <c r="AV2140"/>
      <c r="AW2140"/>
      <c r="AX2140"/>
      <c r="AY2140"/>
      <c r="AZ2140"/>
      <c r="BA2140"/>
    </row>
    <row r="2141" spans="2:53" ht="15" x14ac:dyDescent="0.25"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  <c r="AV2141"/>
      <c r="AW2141"/>
      <c r="AX2141"/>
      <c r="AY2141"/>
      <c r="AZ2141"/>
      <c r="BA2141"/>
    </row>
    <row r="2142" spans="2:53" ht="15" x14ac:dyDescent="0.25"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  <c r="AV2142"/>
      <c r="AW2142"/>
      <c r="AX2142"/>
      <c r="AY2142"/>
      <c r="AZ2142"/>
      <c r="BA2142"/>
    </row>
    <row r="2143" spans="2:53" ht="15" x14ac:dyDescent="0.25"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  <c r="AV2143"/>
      <c r="AW2143"/>
      <c r="AX2143"/>
      <c r="AY2143"/>
      <c r="AZ2143"/>
      <c r="BA2143"/>
    </row>
    <row r="2144" spans="2:53" ht="15" x14ac:dyDescent="0.25"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  <c r="AV2144"/>
      <c r="AW2144"/>
      <c r="AX2144"/>
      <c r="AY2144"/>
      <c r="AZ2144"/>
      <c r="BA2144"/>
    </row>
    <row r="2145" spans="2:53" ht="15" x14ac:dyDescent="0.25"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  <c r="AV2145"/>
      <c r="AW2145"/>
      <c r="AX2145"/>
      <c r="AY2145"/>
      <c r="AZ2145"/>
      <c r="BA2145"/>
    </row>
    <row r="2146" spans="2:53" ht="15" x14ac:dyDescent="0.25"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  <c r="AV2146"/>
      <c r="AW2146"/>
      <c r="AX2146"/>
      <c r="AY2146"/>
      <c r="AZ2146"/>
      <c r="BA2146"/>
    </row>
    <row r="2147" spans="2:53" ht="15" x14ac:dyDescent="0.25"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  <c r="AV2147"/>
      <c r="AW2147"/>
      <c r="AX2147"/>
      <c r="AY2147"/>
      <c r="AZ2147"/>
      <c r="BA2147"/>
    </row>
    <row r="2148" spans="2:53" ht="15" x14ac:dyDescent="0.25"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  <c r="AV2148"/>
      <c r="AW2148"/>
      <c r="AX2148"/>
      <c r="AY2148"/>
      <c r="AZ2148"/>
      <c r="BA2148"/>
    </row>
    <row r="2149" spans="2:53" ht="15" x14ac:dyDescent="0.25"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  <c r="AV2149"/>
      <c r="AW2149"/>
      <c r="AX2149"/>
      <c r="AY2149"/>
      <c r="AZ2149"/>
      <c r="BA2149"/>
    </row>
    <row r="2150" spans="2:53" ht="15" x14ac:dyDescent="0.25"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  <c r="AV2150"/>
      <c r="AW2150"/>
      <c r="AX2150"/>
      <c r="AY2150"/>
      <c r="AZ2150"/>
      <c r="BA2150"/>
    </row>
    <row r="2151" spans="2:53" ht="15" x14ac:dyDescent="0.25"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  <c r="AV2151"/>
      <c r="AW2151"/>
      <c r="AX2151"/>
      <c r="AY2151"/>
      <c r="AZ2151"/>
      <c r="BA2151"/>
    </row>
    <row r="2152" spans="2:53" ht="15" x14ac:dyDescent="0.25"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  <c r="AV2152"/>
      <c r="AW2152"/>
      <c r="AX2152"/>
      <c r="AY2152"/>
      <c r="AZ2152"/>
      <c r="BA2152"/>
    </row>
    <row r="2153" spans="2:53" ht="15" x14ac:dyDescent="0.25"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G2153"/>
      <c r="AH2153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  <c r="AV2153"/>
      <c r="AW2153"/>
      <c r="AX2153"/>
      <c r="AY2153"/>
      <c r="AZ2153"/>
      <c r="BA2153"/>
    </row>
    <row r="2154" spans="2:53" ht="15" x14ac:dyDescent="0.25"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  <c r="AV2154"/>
      <c r="AW2154"/>
      <c r="AX2154"/>
      <c r="AY2154"/>
      <c r="AZ2154"/>
      <c r="BA2154"/>
    </row>
    <row r="2155" spans="2:53" ht="15" x14ac:dyDescent="0.25"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G2155"/>
      <c r="AH2155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  <c r="AV2155"/>
      <c r="AW2155"/>
      <c r="AX2155"/>
      <c r="AY2155"/>
      <c r="AZ2155"/>
      <c r="BA2155"/>
    </row>
    <row r="2156" spans="2:53" ht="15" x14ac:dyDescent="0.25"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G2156"/>
      <c r="AH2156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  <c r="AV2156"/>
      <c r="AW2156"/>
      <c r="AX2156"/>
      <c r="AY2156"/>
      <c r="AZ2156"/>
      <c r="BA2156"/>
    </row>
    <row r="2157" spans="2:53" ht="15" x14ac:dyDescent="0.25"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  <c r="AV2157"/>
      <c r="AW2157"/>
      <c r="AX2157"/>
      <c r="AY2157"/>
      <c r="AZ2157"/>
      <c r="BA2157"/>
    </row>
    <row r="2158" spans="2:53" ht="15" x14ac:dyDescent="0.25"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  <c r="AV2158"/>
      <c r="AW2158"/>
      <c r="AX2158"/>
      <c r="AY2158"/>
      <c r="AZ2158"/>
      <c r="BA2158"/>
    </row>
    <row r="2159" spans="2:53" ht="15" x14ac:dyDescent="0.25"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  <c r="AV2159"/>
      <c r="AW2159"/>
      <c r="AX2159"/>
      <c r="AY2159"/>
      <c r="AZ2159"/>
      <c r="BA2159"/>
    </row>
    <row r="2160" spans="2:53" ht="15" x14ac:dyDescent="0.25"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  <c r="AV2160"/>
      <c r="AW2160"/>
      <c r="AX2160"/>
      <c r="AY2160"/>
      <c r="AZ2160"/>
      <c r="BA2160"/>
    </row>
    <row r="2161" spans="2:53" ht="15" x14ac:dyDescent="0.25"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  <c r="AV2161"/>
      <c r="AW2161"/>
      <c r="AX2161"/>
      <c r="AY2161"/>
      <c r="AZ2161"/>
      <c r="BA2161"/>
    </row>
    <row r="2162" spans="2:53" ht="15" x14ac:dyDescent="0.25"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G2162"/>
      <c r="AH216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  <c r="AV2162"/>
      <c r="AW2162"/>
      <c r="AX2162"/>
      <c r="AY2162"/>
      <c r="AZ2162"/>
      <c r="BA2162"/>
    </row>
    <row r="2163" spans="2:53" ht="15" x14ac:dyDescent="0.25"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  <c r="AV2163"/>
      <c r="AW2163"/>
      <c r="AX2163"/>
      <c r="AY2163"/>
      <c r="AZ2163"/>
      <c r="BA2163"/>
    </row>
    <row r="2164" spans="2:53" ht="15" x14ac:dyDescent="0.25"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  <c r="AV2164"/>
      <c r="AW2164"/>
      <c r="AX2164"/>
      <c r="AY2164"/>
      <c r="AZ2164"/>
      <c r="BA2164"/>
    </row>
    <row r="2165" spans="2:53" ht="15" x14ac:dyDescent="0.25"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  <c r="AV2165"/>
      <c r="AW2165"/>
      <c r="AX2165"/>
      <c r="AY2165"/>
      <c r="AZ2165"/>
      <c r="BA2165"/>
    </row>
    <row r="2166" spans="2:53" ht="15" x14ac:dyDescent="0.25"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  <c r="AV2166"/>
      <c r="AW2166"/>
      <c r="AX2166"/>
      <c r="AY2166"/>
      <c r="AZ2166"/>
      <c r="BA2166"/>
    </row>
    <row r="2167" spans="2:53" ht="15" x14ac:dyDescent="0.25"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  <c r="AV2167"/>
      <c r="AW2167"/>
      <c r="AX2167"/>
      <c r="AY2167"/>
      <c r="AZ2167"/>
      <c r="BA2167"/>
    </row>
    <row r="2168" spans="2:53" ht="15" x14ac:dyDescent="0.25"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  <c r="AV2168"/>
      <c r="AW2168"/>
      <c r="AX2168"/>
      <c r="AY2168"/>
      <c r="AZ2168"/>
      <c r="BA2168"/>
    </row>
    <row r="2169" spans="2:53" ht="15" x14ac:dyDescent="0.25"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  <c r="AV2169"/>
      <c r="AW2169"/>
      <c r="AX2169"/>
      <c r="AY2169"/>
      <c r="AZ2169"/>
      <c r="BA2169"/>
    </row>
    <row r="2170" spans="2:53" ht="15" x14ac:dyDescent="0.25"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  <c r="AV2170"/>
      <c r="AW2170"/>
      <c r="AX2170"/>
      <c r="AY2170"/>
      <c r="AZ2170"/>
      <c r="BA2170"/>
    </row>
    <row r="2171" spans="2:53" ht="15" x14ac:dyDescent="0.25"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  <c r="AV2171"/>
      <c r="AW2171"/>
      <c r="AX2171"/>
      <c r="AY2171"/>
      <c r="AZ2171"/>
      <c r="BA2171"/>
    </row>
    <row r="2172" spans="2:53" ht="15" x14ac:dyDescent="0.25"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  <c r="AV2172"/>
      <c r="AW2172"/>
      <c r="AX2172"/>
      <c r="AY2172"/>
      <c r="AZ2172"/>
      <c r="BA2172"/>
    </row>
    <row r="2173" spans="2:53" ht="15" x14ac:dyDescent="0.25"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  <c r="AV2173"/>
      <c r="AW2173"/>
      <c r="AX2173"/>
      <c r="AY2173"/>
      <c r="AZ2173"/>
      <c r="BA2173"/>
    </row>
    <row r="2174" spans="2:53" ht="15" x14ac:dyDescent="0.25"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  <c r="AV2174"/>
      <c r="AW2174"/>
      <c r="AX2174"/>
      <c r="AY2174"/>
      <c r="AZ2174"/>
      <c r="BA2174"/>
    </row>
    <row r="2175" spans="2:53" ht="15" x14ac:dyDescent="0.25"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  <c r="AV2175"/>
      <c r="AW2175"/>
      <c r="AX2175"/>
      <c r="AY2175"/>
      <c r="AZ2175"/>
      <c r="BA2175"/>
    </row>
    <row r="2176" spans="2:53" ht="15" x14ac:dyDescent="0.25"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  <c r="AV2176"/>
      <c r="AW2176"/>
      <c r="AX2176"/>
      <c r="AY2176"/>
      <c r="AZ2176"/>
      <c r="BA2176"/>
    </row>
    <row r="2177" spans="2:53" ht="15" x14ac:dyDescent="0.25"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  <c r="AV2177"/>
      <c r="AW2177"/>
      <c r="AX2177"/>
      <c r="AY2177"/>
      <c r="AZ2177"/>
      <c r="BA2177"/>
    </row>
    <row r="2178" spans="2:53" ht="15" x14ac:dyDescent="0.25"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  <c r="AV2178"/>
      <c r="AW2178"/>
      <c r="AX2178"/>
      <c r="AY2178"/>
      <c r="AZ2178"/>
      <c r="BA2178"/>
    </row>
    <row r="2179" spans="2:53" ht="15" x14ac:dyDescent="0.25"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  <c r="AV2179"/>
      <c r="AW2179"/>
      <c r="AX2179"/>
      <c r="AY2179"/>
      <c r="AZ2179"/>
      <c r="BA2179"/>
    </row>
    <row r="2180" spans="2:53" ht="15" x14ac:dyDescent="0.25"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  <c r="AV2180"/>
      <c r="AW2180"/>
      <c r="AX2180"/>
      <c r="AY2180"/>
      <c r="AZ2180"/>
      <c r="BA2180"/>
    </row>
    <row r="2181" spans="2:53" ht="15" x14ac:dyDescent="0.25"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  <c r="AV2181"/>
      <c r="AW2181"/>
      <c r="AX2181"/>
      <c r="AY2181"/>
      <c r="AZ2181"/>
      <c r="BA2181"/>
    </row>
    <row r="2182" spans="2:53" ht="15" x14ac:dyDescent="0.25"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  <c r="AV2182"/>
      <c r="AW2182"/>
      <c r="AX2182"/>
      <c r="AY2182"/>
      <c r="AZ2182"/>
      <c r="BA2182"/>
    </row>
    <row r="2183" spans="2:53" ht="15" x14ac:dyDescent="0.25"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  <c r="AV2183"/>
      <c r="AW2183"/>
      <c r="AX2183"/>
      <c r="AY2183"/>
      <c r="AZ2183"/>
      <c r="BA2183"/>
    </row>
    <row r="2184" spans="2:53" ht="15" x14ac:dyDescent="0.25"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  <c r="AV2184"/>
      <c r="AW2184"/>
      <c r="AX2184"/>
      <c r="AY2184"/>
      <c r="AZ2184"/>
      <c r="BA2184"/>
    </row>
    <row r="2185" spans="2:53" ht="15" x14ac:dyDescent="0.25"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  <c r="AV2185"/>
      <c r="AW2185"/>
      <c r="AX2185"/>
      <c r="AY2185"/>
      <c r="AZ2185"/>
      <c r="BA2185"/>
    </row>
    <row r="2186" spans="2:53" ht="15" x14ac:dyDescent="0.25"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  <c r="AV2186"/>
      <c r="AW2186"/>
      <c r="AX2186"/>
      <c r="AY2186"/>
      <c r="AZ2186"/>
      <c r="BA2186"/>
    </row>
    <row r="2187" spans="2:53" ht="15" x14ac:dyDescent="0.25"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  <c r="AV2187"/>
      <c r="AW2187"/>
      <c r="AX2187"/>
      <c r="AY2187"/>
      <c r="AZ2187"/>
      <c r="BA2187"/>
    </row>
    <row r="2188" spans="2:53" ht="15" x14ac:dyDescent="0.25"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  <c r="AV2188"/>
      <c r="AW2188"/>
      <c r="AX2188"/>
      <c r="AY2188"/>
      <c r="AZ2188"/>
      <c r="BA2188"/>
    </row>
    <row r="2189" spans="2:53" ht="15" x14ac:dyDescent="0.25"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  <c r="AV2189"/>
      <c r="AW2189"/>
      <c r="AX2189"/>
      <c r="AY2189"/>
      <c r="AZ2189"/>
      <c r="BA2189"/>
    </row>
    <row r="2190" spans="2:53" ht="15" x14ac:dyDescent="0.25"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  <c r="AV2190"/>
      <c r="AW2190"/>
      <c r="AX2190"/>
      <c r="AY2190"/>
      <c r="AZ2190"/>
      <c r="BA2190"/>
    </row>
    <row r="2191" spans="2:53" ht="15" x14ac:dyDescent="0.25"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  <c r="AV2191"/>
      <c r="AW2191"/>
      <c r="AX2191"/>
      <c r="AY2191"/>
      <c r="AZ2191"/>
      <c r="BA2191"/>
    </row>
    <row r="2192" spans="2:53" ht="15" x14ac:dyDescent="0.25"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  <c r="AV2192"/>
      <c r="AW2192"/>
      <c r="AX2192"/>
      <c r="AY2192"/>
      <c r="AZ2192"/>
      <c r="BA2192"/>
    </row>
    <row r="2193" spans="2:53" ht="15" x14ac:dyDescent="0.25"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  <c r="AV2193"/>
      <c r="AW2193"/>
      <c r="AX2193"/>
      <c r="AY2193"/>
      <c r="AZ2193"/>
      <c r="BA2193"/>
    </row>
    <row r="2194" spans="2:53" ht="15" x14ac:dyDescent="0.25"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  <c r="AV2194"/>
      <c r="AW2194"/>
      <c r="AX2194"/>
      <c r="AY2194"/>
      <c r="AZ2194"/>
      <c r="BA2194"/>
    </row>
    <row r="2195" spans="2:53" ht="15" x14ac:dyDescent="0.25"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  <c r="AV2195"/>
      <c r="AW2195"/>
      <c r="AX2195"/>
      <c r="AY2195"/>
      <c r="AZ2195"/>
      <c r="BA2195"/>
    </row>
    <row r="2196" spans="2:53" ht="15" x14ac:dyDescent="0.25"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  <c r="AV2196"/>
      <c r="AW2196"/>
      <c r="AX2196"/>
      <c r="AY2196"/>
      <c r="AZ2196"/>
      <c r="BA2196"/>
    </row>
    <row r="2197" spans="2:53" ht="15" x14ac:dyDescent="0.25"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  <c r="AV2197"/>
      <c r="AW2197"/>
      <c r="AX2197"/>
      <c r="AY2197"/>
      <c r="AZ2197"/>
      <c r="BA2197"/>
    </row>
    <row r="2198" spans="2:53" ht="15" x14ac:dyDescent="0.25"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  <c r="AV2198"/>
      <c r="AW2198"/>
      <c r="AX2198"/>
      <c r="AY2198"/>
      <c r="AZ2198"/>
      <c r="BA2198"/>
    </row>
    <row r="2199" spans="2:53" ht="15" x14ac:dyDescent="0.25"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  <c r="AV2199"/>
      <c r="AW2199"/>
      <c r="AX2199"/>
      <c r="AY2199"/>
      <c r="AZ2199"/>
      <c r="BA2199"/>
    </row>
    <row r="2200" spans="2:53" ht="15" x14ac:dyDescent="0.25"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  <c r="AV2200"/>
      <c r="AW2200"/>
      <c r="AX2200"/>
      <c r="AY2200"/>
      <c r="AZ2200"/>
      <c r="BA2200"/>
    </row>
    <row r="2201" spans="2:53" ht="15" x14ac:dyDescent="0.25"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  <c r="AV2201"/>
      <c r="AW2201"/>
      <c r="AX2201"/>
      <c r="AY2201"/>
      <c r="AZ2201"/>
      <c r="BA2201"/>
    </row>
    <row r="2202" spans="2:53" ht="15" x14ac:dyDescent="0.25"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  <c r="AV2202"/>
      <c r="AW2202"/>
      <c r="AX2202"/>
      <c r="AY2202"/>
      <c r="AZ2202"/>
      <c r="BA2202"/>
    </row>
    <row r="2203" spans="2:53" ht="15" x14ac:dyDescent="0.25"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  <c r="AV2203"/>
      <c r="AW2203"/>
      <c r="AX2203"/>
      <c r="AY2203"/>
      <c r="AZ2203"/>
      <c r="BA2203"/>
    </row>
    <row r="2204" spans="2:53" ht="15" x14ac:dyDescent="0.25"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  <c r="AV2204"/>
      <c r="AW2204"/>
      <c r="AX2204"/>
      <c r="AY2204"/>
      <c r="AZ2204"/>
      <c r="BA2204"/>
    </row>
    <row r="2205" spans="2:53" ht="15" x14ac:dyDescent="0.25"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  <c r="AV2205"/>
      <c r="AW2205"/>
      <c r="AX2205"/>
      <c r="AY2205"/>
      <c r="AZ2205"/>
      <c r="BA2205"/>
    </row>
    <row r="2206" spans="2:53" ht="15" x14ac:dyDescent="0.25"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  <c r="AV2206"/>
      <c r="AW2206"/>
      <c r="AX2206"/>
      <c r="AY2206"/>
      <c r="AZ2206"/>
      <c r="BA2206"/>
    </row>
    <row r="2207" spans="2:53" ht="15" x14ac:dyDescent="0.25"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  <c r="AV2207"/>
      <c r="AW2207"/>
      <c r="AX2207"/>
      <c r="AY2207"/>
      <c r="AZ2207"/>
      <c r="BA2207"/>
    </row>
    <row r="2208" spans="2:53" ht="15" x14ac:dyDescent="0.25"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  <c r="AV2208"/>
      <c r="AW2208"/>
      <c r="AX2208"/>
      <c r="AY2208"/>
      <c r="AZ2208"/>
      <c r="BA2208"/>
    </row>
    <row r="2209" spans="2:53" ht="15" x14ac:dyDescent="0.25"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  <c r="AV2209"/>
      <c r="AW2209"/>
      <c r="AX2209"/>
      <c r="AY2209"/>
      <c r="AZ2209"/>
      <c r="BA2209"/>
    </row>
    <row r="2210" spans="2:53" ht="15" x14ac:dyDescent="0.25"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  <c r="AV2210"/>
      <c r="AW2210"/>
      <c r="AX2210"/>
      <c r="AY2210"/>
      <c r="AZ2210"/>
      <c r="BA2210"/>
    </row>
    <row r="2211" spans="2:53" ht="15" x14ac:dyDescent="0.25"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  <c r="AV2211"/>
      <c r="AW2211"/>
      <c r="AX2211"/>
      <c r="AY2211"/>
      <c r="AZ2211"/>
      <c r="BA2211"/>
    </row>
    <row r="2212" spans="2:53" ht="15" x14ac:dyDescent="0.25"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  <c r="AV2212"/>
      <c r="AW2212"/>
      <c r="AX2212"/>
      <c r="AY2212"/>
      <c r="AZ2212"/>
      <c r="BA2212"/>
    </row>
    <row r="2213" spans="2:53" ht="15" x14ac:dyDescent="0.25"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  <c r="AV2213"/>
      <c r="AW2213"/>
      <c r="AX2213"/>
      <c r="AY2213"/>
      <c r="AZ2213"/>
      <c r="BA2213"/>
    </row>
    <row r="2214" spans="2:53" ht="15" x14ac:dyDescent="0.25"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  <c r="AV2214"/>
      <c r="AW2214"/>
      <c r="AX2214"/>
      <c r="AY2214"/>
      <c r="AZ2214"/>
      <c r="BA2214"/>
    </row>
    <row r="2215" spans="2:53" ht="15" x14ac:dyDescent="0.25"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  <c r="AV2215"/>
      <c r="AW2215"/>
      <c r="AX2215"/>
      <c r="AY2215"/>
      <c r="AZ2215"/>
      <c r="BA2215"/>
    </row>
    <row r="2216" spans="2:53" ht="15" x14ac:dyDescent="0.25"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  <c r="AV2216"/>
      <c r="AW2216"/>
      <c r="AX2216"/>
      <c r="AY2216"/>
      <c r="AZ2216"/>
      <c r="BA2216"/>
    </row>
    <row r="2217" spans="2:53" ht="15" x14ac:dyDescent="0.25"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  <c r="AV2217"/>
      <c r="AW2217"/>
      <c r="AX2217"/>
      <c r="AY2217"/>
      <c r="AZ2217"/>
      <c r="BA2217"/>
    </row>
    <row r="2218" spans="2:53" ht="15" x14ac:dyDescent="0.25"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  <c r="AV2218"/>
      <c r="AW2218"/>
      <c r="AX2218"/>
      <c r="AY2218"/>
      <c r="AZ2218"/>
      <c r="BA2218"/>
    </row>
    <row r="2219" spans="2:53" ht="15" x14ac:dyDescent="0.25"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  <c r="AV2219"/>
      <c r="AW2219"/>
      <c r="AX2219"/>
      <c r="AY2219"/>
      <c r="AZ2219"/>
      <c r="BA2219"/>
    </row>
    <row r="2220" spans="2:53" ht="15" x14ac:dyDescent="0.25"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  <c r="AV2220"/>
      <c r="AW2220"/>
      <c r="AX2220"/>
      <c r="AY2220"/>
      <c r="AZ2220"/>
      <c r="BA2220"/>
    </row>
    <row r="2221" spans="2:53" ht="15" x14ac:dyDescent="0.25"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  <c r="AV2221"/>
      <c r="AW2221"/>
      <c r="AX2221"/>
      <c r="AY2221"/>
      <c r="AZ2221"/>
      <c r="BA2221"/>
    </row>
    <row r="2222" spans="2:53" ht="15" x14ac:dyDescent="0.25"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  <c r="AV2222"/>
      <c r="AW2222"/>
      <c r="AX2222"/>
      <c r="AY2222"/>
      <c r="AZ2222"/>
      <c r="BA2222"/>
    </row>
    <row r="2223" spans="2:53" ht="15" x14ac:dyDescent="0.25"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  <c r="AV2223"/>
      <c r="AW2223"/>
      <c r="AX2223"/>
      <c r="AY2223"/>
      <c r="AZ2223"/>
      <c r="BA2223"/>
    </row>
    <row r="2224" spans="2:53" ht="15" x14ac:dyDescent="0.25"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  <c r="AV2224"/>
      <c r="AW2224"/>
      <c r="AX2224"/>
      <c r="AY2224"/>
      <c r="AZ2224"/>
      <c r="BA2224"/>
    </row>
    <row r="2225" spans="2:53" ht="15" x14ac:dyDescent="0.25"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  <c r="AV2225"/>
      <c r="AW2225"/>
      <c r="AX2225"/>
      <c r="AY2225"/>
      <c r="AZ2225"/>
      <c r="BA2225"/>
    </row>
    <row r="2226" spans="2:53" ht="15" x14ac:dyDescent="0.25"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  <c r="AV2226"/>
      <c r="AW2226"/>
      <c r="AX2226"/>
      <c r="AY2226"/>
      <c r="AZ2226"/>
      <c r="BA2226"/>
    </row>
    <row r="2227" spans="2:53" ht="15" x14ac:dyDescent="0.25"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G2227"/>
      <c r="AH2227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  <c r="AV2227"/>
      <c r="AW2227"/>
      <c r="AX2227"/>
      <c r="AY2227"/>
      <c r="AZ2227"/>
      <c r="BA2227"/>
    </row>
    <row r="2228" spans="2:53" ht="15" x14ac:dyDescent="0.25"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G2228"/>
      <c r="AH2228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  <c r="AV2228"/>
      <c r="AW2228"/>
      <c r="AX2228"/>
      <c r="AY2228"/>
      <c r="AZ2228"/>
      <c r="BA2228"/>
    </row>
    <row r="2229" spans="2:53" ht="15" x14ac:dyDescent="0.25"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  <c r="AV2229"/>
      <c r="AW2229"/>
      <c r="AX2229"/>
      <c r="AY2229"/>
      <c r="AZ2229"/>
      <c r="BA2229"/>
    </row>
    <row r="2230" spans="2:53" ht="15" x14ac:dyDescent="0.25"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G2230"/>
      <c r="AH2230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  <c r="AV2230"/>
      <c r="AW2230"/>
      <c r="AX2230"/>
      <c r="AY2230"/>
      <c r="AZ2230"/>
      <c r="BA2230"/>
    </row>
    <row r="2231" spans="2:53" ht="15" x14ac:dyDescent="0.25"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G2231"/>
      <c r="AH2231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  <c r="AV2231"/>
      <c r="AW2231"/>
      <c r="AX2231"/>
      <c r="AY2231"/>
      <c r="AZ2231"/>
      <c r="BA2231"/>
    </row>
    <row r="2232" spans="2:53" ht="15" x14ac:dyDescent="0.25"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  <c r="AV2232"/>
      <c r="AW2232"/>
      <c r="AX2232"/>
      <c r="AY2232"/>
      <c r="AZ2232"/>
      <c r="BA2232"/>
    </row>
    <row r="2233" spans="2:53" ht="15" x14ac:dyDescent="0.25"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  <c r="AV2233"/>
      <c r="AW2233"/>
      <c r="AX2233"/>
      <c r="AY2233"/>
      <c r="AZ2233"/>
      <c r="BA2233"/>
    </row>
    <row r="2234" spans="2:53" ht="15" x14ac:dyDescent="0.25"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  <c r="AV2234"/>
      <c r="AW2234"/>
      <c r="AX2234"/>
      <c r="AY2234"/>
      <c r="AZ2234"/>
      <c r="BA2234"/>
    </row>
    <row r="2235" spans="2:53" ht="15" x14ac:dyDescent="0.25"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  <c r="AV2235"/>
      <c r="AW2235"/>
      <c r="AX2235"/>
      <c r="AY2235"/>
      <c r="AZ2235"/>
      <c r="BA2235"/>
    </row>
    <row r="2236" spans="2:53" ht="15" x14ac:dyDescent="0.25"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G2236"/>
      <c r="AH2236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  <c r="AV2236"/>
      <c r="AW2236"/>
      <c r="AX2236"/>
      <c r="AY2236"/>
      <c r="AZ2236"/>
      <c r="BA2236"/>
    </row>
    <row r="2237" spans="2:53" ht="15" x14ac:dyDescent="0.25"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G2237"/>
      <c r="AH2237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  <c r="AV2237"/>
      <c r="AW2237"/>
      <c r="AX2237"/>
      <c r="AY2237"/>
      <c r="AZ2237"/>
      <c r="BA2237"/>
    </row>
    <row r="2238" spans="2:53" ht="15" x14ac:dyDescent="0.25"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  <c r="AV2238"/>
      <c r="AW2238"/>
      <c r="AX2238"/>
      <c r="AY2238"/>
      <c r="AZ2238"/>
      <c r="BA2238"/>
    </row>
    <row r="2239" spans="2:53" ht="15" x14ac:dyDescent="0.25"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G2239"/>
      <c r="AH2239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  <c r="AV2239"/>
      <c r="AW2239"/>
      <c r="AX2239"/>
      <c r="AY2239"/>
      <c r="AZ2239"/>
      <c r="BA2239"/>
    </row>
    <row r="2240" spans="2:53" ht="15" x14ac:dyDescent="0.25"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G2240"/>
      <c r="AH2240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  <c r="AV2240"/>
      <c r="AW2240"/>
      <c r="AX2240"/>
      <c r="AY2240"/>
      <c r="AZ2240"/>
      <c r="BA2240"/>
    </row>
    <row r="2241" spans="2:53" ht="15" x14ac:dyDescent="0.25"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  <c r="AV2241"/>
      <c r="AW2241"/>
      <c r="AX2241"/>
      <c r="AY2241"/>
      <c r="AZ2241"/>
      <c r="BA2241"/>
    </row>
    <row r="2242" spans="2:53" ht="15" x14ac:dyDescent="0.25"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G2242"/>
      <c r="AH224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  <c r="AV2242"/>
      <c r="AW2242"/>
      <c r="AX2242"/>
      <c r="AY2242"/>
      <c r="AZ2242"/>
      <c r="BA2242"/>
    </row>
    <row r="2243" spans="2:53" ht="15" x14ac:dyDescent="0.25"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G2243"/>
      <c r="AH2243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  <c r="AV2243"/>
      <c r="AW2243"/>
      <c r="AX2243"/>
      <c r="AY2243"/>
      <c r="AZ2243"/>
      <c r="BA2243"/>
    </row>
    <row r="2244" spans="2:53" ht="15" x14ac:dyDescent="0.25"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  <c r="AV2244"/>
      <c r="AW2244"/>
      <c r="AX2244"/>
      <c r="AY2244"/>
      <c r="AZ2244"/>
      <c r="BA2244"/>
    </row>
    <row r="2245" spans="2:53" ht="15" x14ac:dyDescent="0.25"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G2245"/>
      <c r="AH2245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  <c r="AV2245"/>
      <c r="AW2245"/>
      <c r="AX2245"/>
      <c r="AY2245"/>
      <c r="AZ2245"/>
      <c r="BA2245"/>
    </row>
    <row r="2246" spans="2:53" ht="15" x14ac:dyDescent="0.25"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G2246"/>
      <c r="AH2246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  <c r="AV2246"/>
      <c r="AW2246"/>
      <c r="AX2246"/>
      <c r="AY2246"/>
      <c r="AZ2246"/>
      <c r="BA2246"/>
    </row>
    <row r="2247" spans="2:53" ht="15" x14ac:dyDescent="0.25"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  <c r="AV2247"/>
      <c r="AW2247"/>
      <c r="AX2247"/>
      <c r="AY2247"/>
      <c r="AZ2247"/>
      <c r="BA2247"/>
    </row>
    <row r="2248" spans="2:53" ht="15" x14ac:dyDescent="0.25"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G2248"/>
      <c r="AH2248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  <c r="AV2248"/>
      <c r="AW2248"/>
      <c r="AX2248"/>
      <c r="AY2248"/>
      <c r="AZ2248"/>
      <c r="BA2248"/>
    </row>
    <row r="2249" spans="2:53" ht="15" x14ac:dyDescent="0.25"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G2249"/>
      <c r="AH2249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  <c r="AV2249"/>
      <c r="AW2249"/>
      <c r="AX2249"/>
      <c r="AY2249"/>
      <c r="AZ2249"/>
      <c r="BA2249"/>
    </row>
    <row r="2250" spans="2:53" ht="15" x14ac:dyDescent="0.25"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  <c r="AV2250"/>
      <c r="AW2250"/>
      <c r="AX2250"/>
      <c r="AY2250"/>
      <c r="AZ2250"/>
      <c r="BA2250"/>
    </row>
    <row r="2251" spans="2:53" ht="15" x14ac:dyDescent="0.25"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  <c r="AV2251"/>
      <c r="AW2251"/>
      <c r="AX2251"/>
      <c r="AY2251"/>
      <c r="AZ2251"/>
      <c r="BA2251"/>
    </row>
    <row r="2252" spans="2:53" ht="15" x14ac:dyDescent="0.25"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  <c r="AV2252"/>
      <c r="AW2252"/>
      <c r="AX2252"/>
      <c r="AY2252"/>
      <c r="AZ2252"/>
      <c r="BA2252"/>
    </row>
    <row r="2253" spans="2:53" ht="15" x14ac:dyDescent="0.25"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  <c r="AV2253"/>
      <c r="AW2253"/>
      <c r="AX2253"/>
      <c r="AY2253"/>
      <c r="AZ2253"/>
      <c r="BA2253"/>
    </row>
    <row r="2254" spans="2:53" ht="15" x14ac:dyDescent="0.25"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  <c r="AV2254"/>
      <c r="AW2254"/>
      <c r="AX2254"/>
      <c r="AY2254"/>
      <c r="AZ2254"/>
      <c r="BA2254"/>
    </row>
    <row r="2255" spans="2:53" ht="15" x14ac:dyDescent="0.25"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  <c r="AV2255"/>
      <c r="AW2255"/>
      <c r="AX2255"/>
      <c r="AY2255"/>
      <c r="AZ2255"/>
      <c r="BA2255"/>
    </row>
    <row r="2256" spans="2:53" ht="15" x14ac:dyDescent="0.25"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  <c r="AV2256"/>
      <c r="AW2256"/>
      <c r="AX2256"/>
      <c r="AY2256"/>
      <c r="AZ2256"/>
      <c r="BA2256"/>
    </row>
    <row r="2257" spans="2:53" ht="15" x14ac:dyDescent="0.25"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  <c r="AV2257"/>
      <c r="AW2257"/>
      <c r="AX2257"/>
      <c r="AY2257"/>
      <c r="AZ2257"/>
      <c r="BA2257"/>
    </row>
    <row r="2258" spans="2:53" ht="15" x14ac:dyDescent="0.25"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</row>
    <row r="2259" spans="2:53" ht="15" x14ac:dyDescent="0.25"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  <c r="AV2259"/>
      <c r="AW2259"/>
      <c r="AX2259"/>
      <c r="AY2259"/>
      <c r="AZ2259"/>
      <c r="BA2259"/>
    </row>
    <row r="2260" spans="2:53" ht="15" x14ac:dyDescent="0.25"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  <c r="AV2260"/>
      <c r="AW2260"/>
      <c r="AX2260"/>
      <c r="AY2260"/>
      <c r="AZ2260"/>
      <c r="BA2260"/>
    </row>
    <row r="2261" spans="2:53" ht="15" x14ac:dyDescent="0.25"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  <c r="AV2261"/>
      <c r="AW2261"/>
      <c r="AX2261"/>
      <c r="AY2261"/>
      <c r="AZ2261"/>
      <c r="BA2261"/>
    </row>
    <row r="2262" spans="2:53" ht="15" x14ac:dyDescent="0.25"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  <c r="AV2262"/>
      <c r="AW2262"/>
      <c r="AX2262"/>
      <c r="AY2262"/>
      <c r="AZ2262"/>
      <c r="BA2262"/>
    </row>
    <row r="2263" spans="2:53" ht="15" x14ac:dyDescent="0.25"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  <c r="AV2263"/>
      <c r="AW2263"/>
      <c r="AX2263"/>
      <c r="AY2263"/>
      <c r="AZ2263"/>
      <c r="BA2263"/>
    </row>
    <row r="2264" spans="2:53" ht="15" x14ac:dyDescent="0.25"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  <c r="AV2264"/>
      <c r="AW2264"/>
      <c r="AX2264"/>
      <c r="AY2264"/>
      <c r="AZ2264"/>
      <c r="BA2264"/>
    </row>
    <row r="2265" spans="2:53" ht="15" x14ac:dyDescent="0.25"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  <c r="AV2265"/>
      <c r="AW2265"/>
      <c r="AX2265"/>
      <c r="AY2265"/>
      <c r="AZ2265"/>
      <c r="BA2265"/>
    </row>
    <row r="2266" spans="2:53" ht="15" x14ac:dyDescent="0.25"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  <c r="AV2266"/>
      <c r="AW2266"/>
      <c r="AX2266"/>
      <c r="AY2266"/>
      <c r="AZ2266"/>
      <c r="BA2266"/>
    </row>
    <row r="2267" spans="2:53" ht="15" x14ac:dyDescent="0.25"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  <c r="AV2267"/>
      <c r="AW2267"/>
      <c r="AX2267"/>
      <c r="AY2267"/>
      <c r="AZ2267"/>
      <c r="BA2267"/>
    </row>
    <row r="2268" spans="2:53" ht="15" x14ac:dyDescent="0.25"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  <c r="AV2268"/>
      <c r="AW2268"/>
      <c r="AX2268"/>
      <c r="AY2268"/>
      <c r="AZ2268"/>
      <c r="BA2268"/>
    </row>
    <row r="2269" spans="2:53" ht="15" x14ac:dyDescent="0.25"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  <c r="AV2269"/>
      <c r="AW2269"/>
      <c r="AX2269"/>
      <c r="AY2269"/>
      <c r="AZ2269"/>
      <c r="BA2269"/>
    </row>
    <row r="2270" spans="2:53" ht="15" x14ac:dyDescent="0.25"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  <c r="AV2270"/>
      <c r="AW2270"/>
      <c r="AX2270"/>
      <c r="AY2270"/>
      <c r="AZ2270"/>
      <c r="BA2270"/>
    </row>
    <row r="2271" spans="2:53" ht="15" x14ac:dyDescent="0.25"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  <c r="AV2271"/>
      <c r="AW2271"/>
      <c r="AX2271"/>
      <c r="AY2271"/>
      <c r="AZ2271"/>
      <c r="BA2271"/>
    </row>
    <row r="2272" spans="2:53" ht="15" x14ac:dyDescent="0.25"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  <c r="AV2272"/>
      <c r="AW2272"/>
      <c r="AX2272"/>
      <c r="AY2272"/>
      <c r="AZ2272"/>
      <c r="BA2272"/>
    </row>
    <row r="2273" spans="2:53" ht="15" x14ac:dyDescent="0.25"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  <c r="AV2273"/>
      <c r="AW2273"/>
      <c r="AX2273"/>
      <c r="AY2273"/>
      <c r="AZ2273"/>
      <c r="BA2273"/>
    </row>
    <row r="2274" spans="2:53" ht="15" x14ac:dyDescent="0.25"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  <c r="AV2274"/>
      <c r="AW2274"/>
      <c r="AX2274"/>
      <c r="AY2274"/>
      <c r="AZ2274"/>
      <c r="BA2274"/>
    </row>
    <row r="2275" spans="2:53" ht="15" x14ac:dyDescent="0.25"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  <c r="AV2275"/>
      <c r="AW2275"/>
      <c r="AX2275"/>
      <c r="AY2275"/>
      <c r="AZ2275"/>
      <c r="BA2275"/>
    </row>
    <row r="2276" spans="2:53" ht="15" x14ac:dyDescent="0.25"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  <c r="AV2276"/>
      <c r="AW2276"/>
      <c r="AX2276"/>
      <c r="AY2276"/>
      <c r="AZ2276"/>
      <c r="BA2276"/>
    </row>
    <row r="2277" spans="2:53" ht="15" x14ac:dyDescent="0.25"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  <c r="AV2277"/>
      <c r="AW2277"/>
      <c r="AX2277"/>
      <c r="AY2277"/>
      <c r="AZ2277"/>
      <c r="BA2277"/>
    </row>
    <row r="2278" spans="2:53" ht="15" x14ac:dyDescent="0.25"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  <c r="AV2278"/>
      <c r="AW2278"/>
      <c r="AX2278"/>
      <c r="AY2278"/>
      <c r="AZ2278"/>
      <c r="BA2278"/>
    </row>
    <row r="2279" spans="2:53" ht="15" x14ac:dyDescent="0.25"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  <c r="AV2279"/>
      <c r="AW2279"/>
      <c r="AX2279"/>
      <c r="AY2279"/>
      <c r="AZ2279"/>
      <c r="BA2279"/>
    </row>
    <row r="2280" spans="2:53" ht="15" x14ac:dyDescent="0.25"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  <c r="AV2280"/>
      <c r="AW2280"/>
      <c r="AX2280"/>
      <c r="AY2280"/>
      <c r="AZ2280"/>
      <c r="BA2280"/>
    </row>
    <row r="2281" spans="2:53" ht="15" x14ac:dyDescent="0.25"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G2281"/>
      <c r="AH2281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  <c r="AV2281"/>
      <c r="AW2281"/>
      <c r="AX2281"/>
      <c r="AY2281"/>
      <c r="AZ2281"/>
      <c r="BA2281"/>
    </row>
    <row r="2282" spans="2:53" ht="15" x14ac:dyDescent="0.25"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G2282"/>
      <c r="AH228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  <c r="AV2282"/>
      <c r="AW2282"/>
      <c r="AX2282"/>
      <c r="AY2282"/>
      <c r="AZ2282"/>
      <c r="BA2282"/>
    </row>
    <row r="2283" spans="2:53" ht="15" x14ac:dyDescent="0.25"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  <c r="AV2283"/>
      <c r="AW2283"/>
      <c r="AX2283"/>
      <c r="AY2283"/>
      <c r="AZ2283"/>
      <c r="BA2283"/>
    </row>
    <row r="2284" spans="2:53" ht="15" x14ac:dyDescent="0.25"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G2284"/>
      <c r="AH2284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  <c r="AV2284"/>
      <c r="AW2284"/>
      <c r="AX2284"/>
      <c r="AY2284"/>
      <c r="AZ2284"/>
      <c r="BA2284"/>
    </row>
    <row r="2285" spans="2:53" ht="15" x14ac:dyDescent="0.25"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G2285"/>
      <c r="AH2285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  <c r="AV2285"/>
      <c r="AW2285"/>
      <c r="AX2285"/>
      <c r="AY2285"/>
      <c r="AZ2285"/>
      <c r="BA2285"/>
    </row>
    <row r="2286" spans="2:53" ht="15" x14ac:dyDescent="0.25"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  <c r="AV2286"/>
      <c r="AW2286"/>
      <c r="AX2286"/>
      <c r="AY2286"/>
      <c r="AZ2286"/>
      <c r="BA2286"/>
    </row>
    <row r="2287" spans="2:53" ht="15" x14ac:dyDescent="0.25"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G2287"/>
      <c r="AH2287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  <c r="AV2287"/>
      <c r="AW2287"/>
      <c r="AX2287"/>
      <c r="AY2287"/>
      <c r="AZ2287"/>
      <c r="BA2287"/>
    </row>
    <row r="2288" spans="2:53" ht="15" x14ac:dyDescent="0.25"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G2288"/>
      <c r="AH2288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  <c r="AV2288"/>
      <c r="AW2288"/>
      <c r="AX2288"/>
      <c r="AY2288"/>
      <c r="AZ2288"/>
      <c r="BA2288"/>
    </row>
    <row r="2289" spans="2:53" ht="15" x14ac:dyDescent="0.25"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  <c r="AV2289"/>
      <c r="AW2289"/>
      <c r="AX2289"/>
      <c r="AY2289"/>
      <c r="AZ2289"/>
      <c r="BA2289"/>
    </row>
    <row r="2290" spans="2:53" ht="15" x14ac:dyDescent="0.25"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G2290"/>
      <c r="AH2290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  <c r="AV2290"/>
      <c r="AW2290"/>
      <c r="AX2290"/>
      <c r="AY2290"/>
      <c r="AZ2290"/>
      <c r="BA2290"/>
    </row>
    <row r="2291" spans="2:53" ht="15" x14ac:dyDescent="0.25"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G2291"/>
      <c r="AH2291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  <c r="AV2291"/>
      <c r="AW2291"/>
      <c r="AX2291"/>
      <c r="AY2291"/>
      <c r="AZ2291"/>
      <c r="BA2291"/>
    </row>
    <row r="2292" spans="2:53" ht="15" x14ac:dyDescent="0.25"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  <c r="AV2292"/>
      <c r="AW2292"/>
      <c r="AX2292"/>
      <c r="AY2292"/>
      <c r="AZ2292"/>
      <c r="BA2292"/>
    </row>
    <row r="2293" spans="2:53" ht="15" x14ac:dyDescent="0.25"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G2293"/>
      <c r="AH2293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  <c r="AV2293"/>
      <c r="AW2293"/>
      <c r="AX2293"/>
      <c r="AY2293"/>
      <c r="AZ2293"/>
      <c r="BA2293"/>
    </row>
    <row r="2294" spans="2:53" ht="15" x14ac:dyDescent="0.25"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  <c r="AV2294"/>
      <c r="AW2294"/>
      <c r="AX2294"/>
      <c r="AY2294"/>
      <c r="AZ2294"/>
      <c r="BA2294"/>
    </row>
    <row r="2295" spans="2:53" ht="15" x14ac:dyDescent="0.25"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  <c r="AV2295"/>
      <c r="AW2295"/>
      <c r="AX2295"/>
      <c r="AY2295"/>
      <c r="AZ2295"/>
      <c r="BA2295"/>
    </row>
    <row r="2296" spans="2:53" ht="15" x14ac:dyDescent="0.25"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G2296"/>
      <c r="AH2296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  <c r="AV2296"/>
      <c r="AW2296"/>
      <c r="AX2296"/>
      <c r="AY2296"/>
      <c r="AZ2296"/>
      <c r="BA2296"/>
    </row>
    <row r="2297" spans="2:53" ht="15" x14ac:dyDescent="0.25"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G2297"/>
      <c r="AH2297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  <c r="AV2297"/>
      <c r="AW2297"/>
      <c r="AX2297"/>
      <c r="AY2297"/>
      <c r="AZ2297"/>
      <c r="BA2297"/>
    </row>
    <row r="2298" spans="2:53" ht="15" x14ac:dyDescent="0.25"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  <c r="AV2298"/>
      <c r="AW2298"/>
      <c r="AX2298"/>
      <c r="AY2298"/>
      <c r="AZ2298"/>
      <c r="BA2298"/>
    </row>
    <row r="2299" spans="2:53" ht="15" x14ac:dyDescent="0.25"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G2299"/>
      <c r="AH2299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  <c r="AV2299"/>
      <c r="AW2299"/>
      <c r="AX2299"/>
      <c r="AY2299"/>
      <c r="AZ2299"/>
      <c r="BA2299"/>
    </row>
    <row r="2300" spans="2:53" ht="15" x14ac:dyDescent="0.25"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G2300"/>
      <c r="AH2300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  <c r="AV2300"/>
      <c r="AW2300"/>
      <c r="AX2300"/>
      <c r="AY2300"/>
      <c r="AZ2300"/>
      <c r="BA2300"/>
    </row>
    <row r="2301" spans="2:53" ht="15" x14ac:dyDescent="0.25"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  <c r="AV2301"/>
      <c r="AW2301"/>
      <c r="AX2301"/>
      <c r="AY2301"/>
      <c r="AZ2301"/>
      <c r="BA2301"/>
    </row>
    <row r="2302" spans="2:53" ht="15" x14ac:dyDescent="0.25"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G2302"/>
      <c r="AH230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  <c r="AV2302"/>
      <c r="AW2302"/>
      <c r="AX2302"/>
      <c r="AY2302"/>
      <c r="AZ2302"/>
      <c r="BA2302"/>
    </row>
    <row r="2303" spans="2:53" ht="15" x14ac:dyDescent="0.25"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G2303"/>
      <c r="AH2303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  <c r="AV2303"/>
      <c r="AW2303"/>
      <c r="AX2303"/>
      <c r="AY2303"/>
      <c r="AZ2303"/>
      <c r="BA2303"/>
    </row>
    <row r="2304" spans="2:53" ht="15" x14ac:dyDescent="0.25"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  <c r="AV2304"/>
      <c r="AW2304"/>
      <c r="AX2304"/>
      <c r="AY2304"/>
      <c r="AZ2304"/>
      <c r="BA2304"/>
    </row>
    <row r="2305" spans="2:53" ht="15" x14ac:dyDescent="0.25"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G2305"/>
      <c r="AH2305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  <c r="AV2305"/>
      <c r="AW2305"/>
      <c r="AX2305"/>
      <c r="AY2305"/>
      <c r="AZ2305"/>
      <c r="BA2305"/>
    </row>
    <row r="2306" spans="2:53" ht="15" x14ac:dyDescent="0.25"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G2306"/>
      <c r="AH2306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  <c r="AV2306"/>
      <c r="AW2306"/>
      <c r="AX2306"/>
      <c r="AY2306"/>
      <c r="AZ2306"/>
      <c r="BA2306"/>
    </row>
    <row r="2307" spans="2:53" ht="15" x14ac:dyDescent="0.25"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  <c r="AV2307"/>
      <c r="AW2307"/>
      <c r="AX2307"/>
      <c r="AY2307"/>
      <c r="AZ2307"/>
      <c r="BA2307"/>
    </row>
    <row r="2308" spans="2:53" ht="15" x14ac:dyDescent="0.25"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  <c r="AV2308"/>
      <c r="AW2308"/>
      <c r="AX2308"/>
      <c r="AY2308"/>
      <c r="AZ2308"/>
      <c r="BA2308"/>
    </row>
    <row r="2309" spans="2:53" ht="15" x14ac:dyDescent="0.25"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  <c r="AV2309"/>
      <c r="AW2309"/>
      <c r="AX2309"/>
      <c r="AY2309"/>
      <c r="AZ2309"/>
      <c r="BA2309"/>
    </row>
    <row r="2310" spans="2:53" ht="15" x14ac:dyDescent="0.25"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  <c r="AV2310"/>
      <c r="AW2310"/>
      <c r="AX2310"/>
      <c r="AY2310"/>
      <c r="AZ2310"/>
      <c r="BA2310"/>
    </row>
    <row r="2311" spans="2:53" ht="15" x14ac:dyDescent="0.25"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  <c r="AY2311"/>
      <c r="AZ2311"/>
      <c r="BA2311"/>
    </row>
    <row r="2312" spans="2:53" ht="15" x14ac:dyDescent="0.25"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  <c r="AY2312"/>
      <c r="AZ2312"/>
      <c r="BA2312"/>
    </row>
    <row r="2313" spans="2:53" ht="15" x14ac:dyDescent="0.25"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  <c r="AY2313"/>
      <c r="AZ2313"/>
      <c r="BA2313"/>
    </row>
    <row r="2314" spans="2:53" ht="15" x14ac:dyDescent="0.25"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  <c r="AY2314"/>
      <c r="AZ2314"/>
      <c r="BA2314"/>
    </row>
    <row r="2315" spans="2:53" ht="15" x14ac:dyDescent="0.25"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  <c r="AY2315"/>
      <c r="AZ2315"/>
      <c r="BA2315"/>
    </row>
    <row r="2316" spans="2:53" ht="15" x14ac:dyDescent="0.25"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  <c r="AY2316"/>
      <c r="AZ2316"/>
      <c r="BA2316"/>
    </row>
    <row r="2317" spans="2:53" ht="15" x14ac:dyDescent="0.25"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  <c r="AY2317"/>
      <c r="AZ2317"/>
      <c r="BA2317"/>
    </row>
    <row r="2318" spans="2:53" ht="15" x14ac:dyDescent="0.25"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  <c r="AY2318"/>
      <c r="AZ2318"/>
      <c r="BA2318"/>
    </row>
    <row r="2319" spans="2:53" ht="15" x14ac:dyDescent="0.25"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  <c r="AY2319"/>
      <c r="AZ2319"/>
      <c r="BA2319"/>
    </row>
    <row r="2320" spans="2:53" ht="15" x14ac:dyDescent="0.25"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  <c r="AY2320"/>
      <c r="AZ2320"/>
      <c r="BA2320"/>
    </row>
    <row r="2321" spans="2:53" ht="15" x14ac:dyDescent="0.25"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  <c r="AY2321"/>
      <c r="AZ2321"/>
      <c r="BA2321"/>
    </row>
    <row r="2322" spans="2:53" ht="15" x14ac:dyDescent="0.25"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  <c r="AY2322"/>
      <c r="AZ2322"/>
      <c r="BA2322"/>
    </row>
    <row r="2323" spans="2:53" ht="15" x14ac:dyDescent="0.25"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  <c r="AZ2323"/>
      <c r="BA2323"/>
    </row>
    <row r="2324" spans="2:53" ht="15" x14ac:dyDescent="0.25"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  <c r="AY2324"/>
      <c r="AZ2324"/>
      <c r="BA2324"/>
    </row>
    <row r="2325" spans="2:53" ht="15" x14ac:dyDescent="0.25"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  <c r="AY2325"/>
      <c r="AZ2325"/>
      <c r="BA2325"/>
    </row>
    <row r="2326" spans="2:53" ht="15" x14ac:dyDescent="0.25"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  <c r="BA2326"/>
    </row>
    <row r="2327" spans="2:53" ht="15" x14ac:dyDescent="0.25"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  <c r="BA2327"/>
    </row>
    <row r="2328" spans="2:53" ht="15" x14ac:dyDescent="0.25"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  <c r="BA2328"/>
    </row>
    <row r="2329" spans="2:53" ht="15" x14ac:dyDescent="0.25"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  <c r="BA2329"/>
    </row>
    <row r="2330" spans="2:53" ht="15" x14ac:dyDescent="0.25"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  <c r="AZ2330"/>
      <c r="BA2330"/>
    </row>
    <row r="2331" spans="2:53" ht="15" x14ac:dyDescent="0.25"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  <c r="AY2331"/>
      <c r="AZ2331"/>
      <c r="BA2331"/>
    </row>
    <row r="2332" spans="2:53" ht="15" x14ac:dyDescent="0.25"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  <c r="AZ2332"/>
      <c r="BA2332"/>
    </row>
    <row r="2333" spans="2:53" ht="15" x14ac:dyDescent="0.25"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  <c r="AX2333"/>
      <c r="AY2333"/>
      <c r="AZ2333"/>
      <c r="BA2333"/>
    </row>
    <row r="2334" spans="2:53" ht="15" x14ac:dyDescent="0.25"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  <c r="AX2334"/>
      <c r="AY2334"/>
      <c r="AZ2334"/>
      <c r="BA2334"/>
    </row>
    <row r="2335" spans="2:53" ht="15" x14ac:dyDescent="0.25"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  <c r="AV2335"/>
      <c r="AW2335"/>
      <c r="AX2335"/>
      <c r="AY2335"/>
      <c r="AZ2335"/>
      <c r="BA2335"/>
    </row>
    <row r="2336" spans="2:53" ht="15" x14ac:dyDescent="0.25"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  <c r="AV2336"/>
      <c r="AW2336"/>
      <c r="AX2336"/>
      <c r="AY2336"/>
      <c r="AZ2336"/>
      <c r="BA2336"/>
    </row>
    <row r="2337" spans="2:53" ht="15" x14ac:dyDescent="0.25"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  <c r="AV2337"/>
      <c r="AW2337"/>
      <c r="AX2337"/>
      <c r="AY2337"/>
      <c r="AZ2337"/>
      <c r="BA2337"/>
    </row>
    <row r="2338" spans="2:53" ht="15" x14ac:dyDescent="0.25"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  <c r="AV2338"/>
      <c r="AW2338"/>
      <c r="AX2338"/>
      <c r="AY2338"/>
      <c r="AZ2338"/>
      <c r="BA2338"/>
    </row>
    <row r="2339" spans="2:53" ht="15" x14ac:dyDescent="0.25"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  <c r="AV2339"/>
      <c r="AW2339"/>
      <c r="AX2339"/>
      <c r="AY2339"/>
      <c r="AZ2339"/>
      <c r="BA2339"/>
    </row>
    <row r="2340" spans="2:53" ht="15" x14ac:dyDescent="0.25"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  <c r="AV2340"/>
      <c r="AW2340"/>
      <c r="AX2340"/>
      <c r="AY2340"/>
      <c r="AZ2340"/>
      <c r="BA2340"/>
    </row>
    <row r="2341" spans="2:53" ht="15" x14ac:dyDescent="0.25"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  <c r="AV2341"/>
      <c r="AW2341"/>
      <c r="AX2341"/>
      <c r="AY2341"/>
      <c r="AZ2341"/>
      <c r="BA2341"/>
    </row>
    <row r="2342" spans="2:53" ht="15" x14ac:dyDescent="0.25"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  <c r="AV2342"/>
      <c r="AW2342"/>
      <c r="AX2342"/>
      <c r="AY2342"/>
      <c r="AZ2342"/>
      <c r="BA2342"/>
    </row>
    <row r="2343" spans="2:53" ht="15" x14ac:dyDescent="0.25"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  <c r="AV2343"/>
      <c r="AW2343"/>
      <c r="AX2343"/>
      <c r="AY2343"/>
      <c r="AZ2343"/>
      <c r="BA2343"/>
    </row>
    <row r="2344" spans="2:53" ht="15" x14ac:dyDescent="0.25"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  <c r="AV2344"/>
      <c r="AW2344"/>
      <c r="AX2344"/>
      <c r="AY2344"/>
      <c r="AZ2344"/>
      <c r="BA2344"/>
    </row>
    <row r="2345" spans="2:53" ht="15" x14ac:dyDescent="0.25"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G2345"/>
      <c r="AH2345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  <c r="AV2345"/>
      <c r="AW2345"/>
      <c r="AX2345"/>
      <c r="AY2345"/>
      <c r="AZ2345"/>
      <c r="BA2345"/>
    </row>
    <row r="2346" spans="2:53" ht="15" x14ac:dyDescent="0.25"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  <c r="AV2346"/>
      <c r="AW2346"/>
      <c r="AX2346"/>
      <c r="AY2346"/>
      <c r="AZ2346"/>
      <c r="BA2346"/>
    </row>
    <row r="2347" spans="2:53" ht="15" x14ac:dyDescent="0.25"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G2347"/>
      <c r="AH2347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  <c r="AV2347"/>
      <c r="AW2347"/>
      <c r="AX2347"/>
      <c r="AY2347"/>
      <c r="AZ2347"/>
      <c r="BA2347"/>
    </row>
    <row r="2348" spans="2:53" ht="15" x14ac:dyDescent="0.25"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G2348"/>
      <c r="AH2348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  <c r="AV2348"/>
      <c r="AW2348"/>
      <c r="AX2348"/>
      <c r="AY2348"/>
      <c r="AZ2348"/>
      <c r="BA2348"/>
    </row>
    <row r="2349" spans="2:53" ht="15" x14ac:dyDescent="0.25"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G2349"/>
      <c r="AH2349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  <c r="AV2349"/>
      <c r="AW2349"/>
      <c r="AX2349"/>
      <c r="AY2349"/>
      <c r="AZ2349"/>
      <c r="BA2349"/>
    </row>
    <row r="2350" spans="2:53" ht="15" x14ac:dyDescent="0.25"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  <c r="AE2350"/>
      <c r="AF2350"/>
      <c r="AG2350"/>
      <c r="AH2350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  <c r="AV2350"/>
      <c r="AW2350"/>
      <c r="AX2350"/>
      <c r="AY2350"/>
      <c r="AZ2350"/>
      <c r="BA2350"/>
    </row>
    <row r="2351" spans="2:53" ht="15" x14ac:dyDescent="0.25"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  <c r="AE2351"/>
      <c r="AF2351"/>
      <c r="AG2351"/>
      <c r="AH2351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  <c r="AV2351"/>
      <c r="AW2351"/>
      <c r="AX2351"/>
      <c r="AY2351"/>
      <c r="AZ2351"/>
      <c r="BA2351"/>
    </row>
    <row r="2352" spans="2:53" ht="15" x14ac:dyDescent="0.25"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G2352"/>
      <c r="AH235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  <c r="AV2352"/>
      <c r="AW2352"/>
      <c r="AX2352"/>
      <c r="AY2352"/>
      <c r="AZ2352"/>
      <c r="BA2352"/>
    </row>
    <row r="2353" spans="2:53" ht="15" x14ac:dyDescent="0.25"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  <c r="AE2353"/>
      <c r="AF2353"/>
      <c r="AG2353"/>
      <c r="AH2353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  <c r="AV2353"/>
      <c r="AW2353"/>
      <c r="AX2353"/>
      <c r="AY2353"/>
      <c r="AZ2353"/>
      <c r="BA2353"/>
    </row>
    <row r="2354" spans="2:53" ht="15" x14ac:dyDescent="0.25"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  <c r="AE2354"/>
      <c r="AF2354"/>
      <c r="AG2354"/>
      <c r="AH2354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  <c r="AV2354"/>
      <c r="AW2354"/>
      <c r="AX2354"/>
      <c r="AY2354"/>
      <c r="AZ2354"/>
      <c r="BA2354"/>
    </row>
    <row r="2355" spans="2:53" ht="15" x14ac:dyDescent="0.25"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G2355"/>
      <c r="AH2355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  <c r="AV2355"/>
      <c r="AW2355"/>
      <c r="AX2355"/>
      <c r="AY2355"/>
      <c r="AZ2355"/>
      <c r="BA2355"/>
    </row>
    <row r="2356" spans="2:53" ht="15" x14ac:dyDescent="0.25"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  <c r="AE2356"/>
      <c r="AF2356"/>
      <c r="AG2356"/>
      <c r="AH2356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  <c r="AV2356"/>
      <c r="AW2356"/>
      <c r="AX2356"/>
      <c r="AY2356"/>
      <c r="AZ2356"/>
      <c r="BA2356"/>
    </row>
    <row r="2357" spans="2:53" ht="15" x14ac:dyDescent="0.25"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  <c r="AE2357"/>
      <c r="AF2357"/>
      <c r="AG2357"/>
      <c r="AH2357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  <c r="AV2357"/>
      <c r="AW2357"/>
      <c r="AX2357"/>
      <c r="AY2357"/>
      <c r="AZ2357"/>
      <c r="BA2357"/>
    </row>
    <row r="2358" spans="2:53" ht="15" x14ac:dyDescent="0.25"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G2358"/>
      <c r="AH2358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  <c r="AV2358"/>
      <c r="AW2358"/>
      <c r="AX2358"/>
      <c r="AY2358"/>
      <c r="AZ2358"/>
      <c r="BA2358"/>
    </row>
    <row r="2359" spans="2:53" ht="15" x14ac:dyDescent="0.25"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  <c r="AE2359"/>
      <c r="AF2359"/>
      <c r="AG2359"/>
      <c r="AH2359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  <c r="AV2359"/>
      <c r="AW2359"/>
      <c r="AX2359"/>
      <c r="AY2359"/>
      <c r="AZ2359"/>
      <c r="BA2359"/>
    </row>
    <row r="2360" spans="2:53" ht="15" x14ac:dyDescent="0.25"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E2360"/>
      <c r="AF2360"/>
      <c r="AG2360"/>
      <c r="AH2360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  <c r="AV2360"/>
      <c r="AW2360"/>
      <c r="AX2360"/>
      <c r="AY2360"/>
      <c r="AZ2360"/>
      <c r="BA2360"/>
    </row>
    <row r="2361" spans="2:53" ht="15" x14ac:dyDescent="0.25"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G2361"/>
      <c r="AH2361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  <c r="AV2361"/>
      <c r="AW2361"/>
      <c r="AX2361"/>
      <c r="AY2361"/>
      <c r="AZ2361"/>
      <c r="BA2361"/>
    </row>
    <row r="2362" spans="2:53" ht="15" x14ac:dyDescent="0.25"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  <c r="AC2362"/>
      <c r="AD2362"/>
      <c r="AE2362"/>
      <c r="AF2362"/>
      <c r="AG2362"/>
      <c r="AH236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  <c r="AV2362"/>
      <c r="AW2362"/>
      <c r="AX2362"/>
      <c r="AY2362"/>
      <c r="AZ2362"/>
      <c r="BA2362"/>
    </row>
    <row r="2363" spans="2:53" ht="15" x14ac:dyDescent="0.25"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  <c r="AC2363"/>
      <c r="AD2363"/>
      <c r="AE2363"/>
      <c r="AF2363"/>
      <c r="AG2363"/>
      <c r="AH2363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  <c r="AV2363"/>
      <c r="AW2363"/>
      <c r="AX2363"/>
      <c r="AY2363"/>
      <c r="AZ2363"/>
      <c r="BA2363"/>
    </row>
    <row r="2364" spans="2:53" ht="15" x14ac:dyDescent="0.25"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G2364"/>
      <c r="AH2364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  <c r="AV2364"/>
      <c r="AW2364"/>
      <c r="AX2364"/>
      <c r="AY2364"/>
      <c r="AZ2364"/>
      <c r="BA2364"/>
    </row>
    <row r="2365" spans="2:53" ht="15" x14ac:dyDescent="0.25"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  <c r="AC2365"/>
      <c r="AD2365"/>
      <c r="AE2365"/>
      <c r="AF2365"/>
      <c r="AG2365"/>
      <c r="AH2365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  <c r="AV2365"/>
      <c r="AW2365"/>
      <c r="AX2365"/>
      <c r="AY2365"/>
      <c r="AZ2365"/>
      <c r="BA2365"/>
    </row>
    <row r="2366" spans="2:53" ht="15" x14ac:dyDescent="0.25"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  <c r="AC2366"/>
      <c r="AD2366"/>
      <c r="AE2366"/>
      <c r="AF2366"/>
      <c r="AG2366"/>
      <c r="AH2366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  <c r="AV2366"/>
      <c r="AW2366"/>
      <c r="AX2366"/>
      <c r="AY2366"/>
      <c r="AZ2366"/>
      <c r="BA2366"/>
    </row>
    <row r="2367" spans="2:53" ht="15" x14ac:dyDescent="0.25"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G2367"/>
      <c r="AH2367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  <c r="AV2367"/>
      <c r="AW2367"/>
      <c r="AX2367"/>
      <c r="AY2367"/>
      <c r="AZ2367"/>
      <c r="BA2367"/>
    </row>
    <row r="2368" spans="2:53" ht="15" x14ac:dyDescent="0.25"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  <c r="AC2368"/>
      <c r="AD2368"/>
      <c r="AE2368"/>
      <c r="AF2368"/>
      <c r="AG2368"/>
      <c r="AH2368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  <c r="AV2368"/>
      <c r="AW2368"/>
      <c r="AX2368"/>
      <c r="AY2368"/>
      <c r="AZ2368"/>
      <c r="BA2368"/>
    </row>
    <row r="2369" spans="2:53" ht="15" x14ac:dyDescent="0.25"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  <c r="AC2369"/>
      <c r="AD2369"/>
      <c r="AE2369"/>
      <c r="AF2369"/>
      <c r="AG2369"/>
      <c r="AH2369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  <c r="AV2369"/>
      <c r="AW2369"/>
      <c r="AX2369"/>
      <c r="AY2369"/>
      <c r="AZ2369"/>
      <c r="BA2369"/>
    </row>
    <row r="2370" spans="2:53" ht="15" x14ac:dyDescent="0.25"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G2370"/>
      <c r="AH2370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  <c r="AV2370"/>
      <c r="AW2370"/>
      <c r="AX2370"/>
      <c r="AY2370"/>
      <c r="AZ2370"/>
      <c r="BA2370"/>
    </row>
    <row r="2371" spans="2:53" ht="15" x14ac:dyDescent="0.25"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  <c r="AC2371"/>
      <c r="AD2371"/>
      <c r="AE2371"/>
      <c r="AF2371"/>
      <c r="AG2371"/>
      <c r="AH2371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  <c r="AV2371"/>
      <c r="AW2371"/>
      <c r="AX2371"/>
      <c r="AY2371"/>
      <c r="AZ2371"/>
      <c r="BA2371"/>
    </row>
    <row r="2372" spans="2:53" ht="15" x14ac:dyDescent="0.25"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E2372"/>
      <c r="AF2372"/>
      <c r="AG2372"/>
      <c r="AH237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  <c r="AV2372"/>
      <c r="AW2372"/>
      <c r="AX2372"/>
      <c r="AY2372"/>
      <c r="AZ2372"/>
      <c r="BA2372"/>
    </row>
    <row r="2373" spans="2:53" ht="15" x14ac:dyDescent="0.25"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G2373"/>
      <c r="AH2373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  <c r="AV2373"/>
      <c r="AW2373"/>
      <c r="AX2373"/>
      <c r="AY2373"/>
      <c r="AZ2373"/>
      <c r="BA2373"/>
    </row>
    <row r="2374" spans="2:53" ht="15" x14ac:dyDescent="0.25"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  <c r="AC2374"/>
      <c r="AD2374"/>
      <c r="AE2374"/>
      <c r="AF2374"/>
      <c r="AG2374"/>
      <c r="AH2374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  <c r="AV2374"/>
      <c r="AW2374"/>
      <c r="AX2374"/>
      <c r="AY2374"/>
      <c r="AZ2374"/>
      <c r="BA2374"/>
    </row>
    <row r="2375" spans="2:53" ht="15" x14ac:dyDescent="0.25"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E2375"/>
      <c r="AF2375"/>
      <c r="AG2375"/>
      <c r="AH2375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  <c r="AV2375"/>
      <c r="AW2375"/>
      <c r="AX2375"/>
      <c r="AY2375"/>
      <c r="AZ2375"/>
      <c r="BA2375"/>
    </row>
    <row r="2376" spans="2:53" ht="15" x14ac:dyDescent="0.25"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  <c r="AV2376"/>
      <c r="AW2376"/>
      <c r="AX2376"/>
      <c r="AY2376"/>
      <c r="AZ2376"/>
      <c r="BA2376"/>
    </row>
    <row r="2377" spans="2:53" ht="15" x14ac:dyDescent="0.25"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E2377"/>
      <c r="AF2377"/>
      <c r="AG2377"/>
      <c r="AH2377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  <c r="AV2377"/>
      <c r="AW2377"/>
      <c r="AX2377"/>
      <c r="AY2377"/>
      <c r="AZ2377"/>
      <c r="BA2377"/>
    </row>
    <row r="2378" spans="2:53" ht="15" x14ac:dyDescent="0.25"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  <c r="AG2378"/>
      <c r="AH2378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  <c r="AV2378"/>
      <c r="AW2378"/>
      <c r="AX2378"/>
      <c r="AY2378"/>
      <c r="AZ2378"/>
      <c r="BA2378"/>
    </row>
    <row r="2379" spans="2:53" ht="15" x14ac:dyDescent="0.25"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  <c r="AV2379"/>
      <c r="AW2379"/>
      <c r="AX2379"/>
      <c r="AY2379"/>
      <c r="AZ2379"/>
      <c r="BA2379"/>
    </row>
    <row r="2380" spans="2:53" ht="15" x14ac:dyDescent="0.25"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E2380"/>
      <c r="AF2380"/>
      <c r="AG2380"/>
      <c r="AH2380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  <c r="AV2380"/>
      <c r="AW2380"/>
      <c r="AX2380"/>
      <c r="AY2380"/>
      <c r="AZ2380"/>
      <c r="BA2380"/>
    </row>
    <row r="2381" spans="2:53" ht="15" x14ac:dyDescent="0.25"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  <c r="AG2381"/>
      <c r="AH2381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  <c r="AV2381"/>
      <c r="AW2381"/>
      <c r="AX2381"/>
      <c r="AY2381"/>
      <c r="AZ2381"/>
      <c r="BA2381"/>
    </row>
    <row r="2382" spans="2:53" ht="15" x14ac:dyDescent="0.25"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  <c r="AV2382"/>
      <c r="AW2382"/>
      <c r="AX2382"/>
      <c r="AY2382"/>
      <c r="AZ2382"/>
      <c r="BA2382"/>
    </row>
    <row r="2383" spans="2:53" ht="15" x14ac:dyDescent="0.25"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E2383"/>
      <c r="AF2383"/>
      <c r="AG2383"/>
      <c r="AH2383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  <c r="AV2383"/>
      <c r="AW2383"/>
      <c r="AX2383"/>
      <c r="AY2383"/>
      <c r="AZ2383"/>
      <c r="BA2383"/>
    </row>
    <row r="2384" spans="2:53" ht="15" x14ac:dyDescent="0.25"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E2384"/>
      <c r="AF2384"/>
      <c r="AG2384"/>
      <c r="AH2384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  <c r="AV2384"/>
      <c r="AW2384"/>
      <c r="AX2384"/>
      <c r="AY2384"/>
      <c r="AZ2384"/>
      <c r="BA2384"/>
    </row>
    <row r="2385" spans="2:53" ht="15" x14ac:dyDescent="0.25"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  <c r="AV2385"/>
      <c r="AW2385"/>
      <c r="AX2385"/>
      <c r="AY2385"/>
      <c r="AZ2385"/>
      <c r="BA2385"/>
    </row>
    <row r="2386" spans="2:53" ht="15" x14ac:dyDescent="0.25"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E2386"/>
      <c r="AF2386"/>
      <c r="AG2386"/>
      <c r="AH2386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  <c r="AV2386"/>
      <c r="AW2386"/>
      <c r="AX2386"/>
      <c r="AY2386"/>
      <c r="AZ2386"/>
      <c r="BA2386"/>
    </row>
    <row r="2387" spans="2:53" ht="15" x14ac:dyDescent="0.25"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E2387"/>
      <c r="AF2387"/>
      <c r="AG2387"/>
      <c r="AH2387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  <c r="AV2387"/>
      <c r="AW2387"/>
      <c r="AX2387"/>
      <c r="AY2387"/>
      <c r="AZ2387"/>
      <c r="BA2387"/>
    </row>
    <row r="2388" spans="2:53" ht="15" x14ac:dyDescent="0.25"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  <c r="AV2388"/>
      <c r="AW2388"/>
      <c r="AX2388"/>
      <c r="AY2388"/>
      <c r="AZ2388"/>
      <c r="BA2388"/>
    </row>
    <row r="2389" spans="2:53" ht="15" x14ac:dyDescent="0.25"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E2389"/>
      <c r="AF2389"/>
      <c r="AG2389"/>
      <c r="AH2389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  <c r="AV2389"/>
      <c r="AW2389"/>
      <c r="AX2389"/>
      <c r="AY2389"/>
      <c r="AZ2389"/>
      <c r="BA2389"/>
    </row>
    <row r="2390" spans="2:53" ht="15" x14ac:dyDescent="0.25"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E2390"/>
      <c r="AF2390"/>
      <c r="AG2390"/>
      <c r="AH2390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  <c r="AV2390"/>
      <c r="AW2390"/>
      <c r="AX2390"/>
      <c r="AY2390"/>
      <c r="AZ2390"/>
      <c r="BA2390"/>
    </row>
    <row r="2391" spans="2:53" ht="15" x14ac:dyDescent="0.25"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G2391"/>
      <c r="AH2391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  <c r="AV2391"/>
      <c r="AW2391"/>
      <c r="AX2391"/>
      <c r="AY2391"/>
      <c r="AZ2391"/>
      <c r="BA2391"/>
    </row>
    <row r="2392" spans="2:53" ht="15" x14ac:dyDescent="0.25"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E2392"/>
      <c r="AF2392"/>
      <c r="AG2392"/>
      <c r="AH239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  <c r="AV2392"/>
      <c r="AW2392"/>
      <c r="AX2392"/>
      <c r="AY2392"/>
      <c r="AZ2392"/>
      <c r="BA2392"/>
    </row>
    <row r="2393" spans="2:53" ht="15" x14ac:dyDescent="0.25"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  <c r="AC2393"/>
      <c r="AD2393"/>
      <c r="AE2393"/>
      <c r="AF2393"/>
      <c r="AG2393"/>
      <c r="AH2393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  <c r="AV2393"/>
      <c r="AW2393"/>
      <c r="AX2393"/>
      <c r="AY2393"/>
      <c r="AZ2393"/>
      <c r="BA2393"/>
    </row>
    <row r="2394" spans="2:53" ht="15" x14ac:dyDescent="0.25"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G2394"/>
      <c r="AH2394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  <c r="AV2394"/>
      <c r="AW2394"/>
      <c r="AX2394"/>
      <c r="AY2394"/>
      <c r="AZ2394"/>
      <c r="BA2394"/>
    </row>
    <row r="2395" spans="2:53" ht="15" x14ac:dyDescent="0.25"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  <c r="AC2395"/>
      <c r="AD2395"/>
      <c r="AE2395"/>
      <c r="AF2395"/>
      <c r="AG2395"/>
      <c r="AH2395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  <c r="AV2395"/>
      <c r="AW2395"/>
      <c r="AX2395"/>
      <c r="AY2395"/>
      <c r="AZ2395"/>
      <c r="BA2395"/>
    </row>
    <row r="2396" spans="2:53" ht="15" x14ac:dyDescent="0.25"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  <c r="AC2396"/>
      <c r="AD2396"/>
      <c r="AE2396"/>
      <c r="AF2396"/>
      <c r="AG2396"/>
      <c r="AH2396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  <c r="AV2396"/>
      <c r="AW2396"/>
      <c r="AX2396"/>
      <c r="AY2396"/>
      <c r="AZ2396"/>
      <c r="BA2396"/>
    </row>
    <row r="2397" spans="2:53" ht="15" x14ac:dyDescent="0.25"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G2397"/>
      <c r="AH2397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  <c r="AV2397"/>
      <c r="AW2397"/>
      <c r="AX2397"/>
      <c r="AY2397"/>
      <c r="AZ2397"/>
      <c r="BA2397"/>
    </row>
    <row r="2398" spans="2:53" ht="15" x14ac:dyDescent="0.25"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  <c r="AC2398"/>
      <c r="AD2398"/>
      <c r="AE2398"/>
      <c r="AF2398"/>
      <c r="AG2398"/>
      <c r="AH2398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  <c r="AV2398"/>
      <c r="AW2398"/>
      <c r="AX2398"/>
      <c r="AY2398"/>
      <c r="AZ2398"/>
      <c r="BA2398"/>
    </row>
    <row r="2399" spans="2:53" ht="15" x14ac:dyDescent="0.25"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  <c r="AC2399"/>
      <c r="AD2399"/>
      <c r="AE2399"/>
      <c r="AF2399"/>
      <c r="AG2399"/>
      <c r="AH2399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  <c r="AV2399"/>
      <c r="AW2399"/>
      <c r="AX2399"/>
      <c r="AY2399"/>
      <c r="AZ2399"/>
      <c r="BA2399"/>
    </row>
    <row r="2400" spans="2:53" ht="15" x14ac:dyDescent="0.25"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G2400"/>
      <c r="AH2400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  <c r="AV2400"/>
      <c r="AW2400"/>
      <c r="AX2400"/>
      <c r="AY2400"/>
      <c r="AZ2400"/>
      <c r="BA2400"/>
    </row>
    <row r="2401" spans="2:53" ht="15" x14ac:dyDescent="0.25"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  <c r="AC2401"/>
      <c r="AD2401"/>
      <c r="AE2401"/>
      <c r="AF2401"/>
      <c r="AG2401"/>
      <c r="AH2401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  <c r="AV2401"/>
      <c r="AW2401"/>
      <c r="AX2401"/>
      <c r="AY2401"/>
      <c r="AZ2401"/>
      <c r="BA2401"/>
    </row>
    <row r="2402" spans="2:53" ht="15" x14ac:dyDescent="0.25"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  <c r="AG2402"/>
      <c r="AH240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  <c r="AV2402"/>
      <c r="AW2402"/>
      <c r="AX2402"/>
      <c r="AY2402"/>
      <c r="AZ2402"/>
      <c r="BA2402"/>
    </row>
    <row r="2403" spans="2:53" ht="15" x14ac:dyDescent="0.25"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  <c r="AV2403"/>
      <c r="AW2403"/>
      <c r="AX2403"/>
      <c r="AY2403"/>
      <c r="AZ2403"/>
      <c r="BA2403"/>
    </row>
    <row r="2404" spans="2:53" ht="15" x14ac:dyDescent="0.25"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  <c r="AG2404"/>
      <c r="AH2404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  <c r="AV2404"/>
      <c r="AW2404"/>
      <c r="AX2404"/>
      <c r="AY2404"/>
      <c r="AZ2404"/>
      <c r="BA2404"/>
    </row>
    <row r="2405" spans="2:53" ht="15" x14ac:dyDescent="0.25"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  <c r="AC2405"/>
      <c r="AD2405"/>
      <c r="AE2405"/>
      <c r="AF2405"/>
      <c r="AG2405"/>
      <c r="AH2405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  <c r="AV2405"/>
      <c r="AW2405"/>
      <c r="AX2405"/>
      <c r="AY2405"/>
      <c r="AZ2405"/>
      <c r="BA2405"/>
    </row>
    <row r="2406" spans="2:53" ht="15" x14ac:dyDescent="0.25"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G2406"/>
      <c r="AH2406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  <c r="AV2406"/>
      <c r="AW2406"/>
      <c r="AX2406"/>
      <c r="AY2406"/>
      <c r="AZ2406"/>
      <c r="BA2406"/>
    </row>
    <row r="2407" spans="2:53" ht="15" x14ac:dyDescent="0.25"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  <c r="AC2407"/>
      <c r="AD2407"/>
      <c r="AE2407"/>
      <c r="AF2407"/>
      <c r="AG2407"/>
      <c r="AH2407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  <c r="AV2407"/>
      <c r="AW2407"/>
      <c r="AX2407"/>
      <c r="AY2407"/>
      <c r="AZ2407"/>
      <c r="BA2407"/>
    </row>
    <row r="2408" spans="2:53" ht="15" x14ac:dyDescent="0.25"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  <c r="AC2408"/>
      <c r="AD2408"/>
      <c r="AE2408"/>
      <c r="AF2408"/>
      <c r="AG2408"/>
      <c r="AH2408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  <c r="AV2408"/>
      <c r="AW2408"/>
      <c r="AX2408"/>
      <c r="AY2408"/>
      <c r="AZ2408"/>
      <c r="BA2408"/>
    </row>
    <row r="2409" spans="2:53" ht="15" x14ac:dyDescent="0.25"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  <c r="AV2409"/>
      <c r="AW2409"/>
      <c r="AX2409"/>
      <c r="AY2409"/>
      <c r="AZ2409"/>
      <c r="BA2409"/>
    </row>
    <row r="2410" spans="2:53" ht="15" x14ac:dyDescent="0.25"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  <c r="AC2410"/>
      <c r="AD2410"/>
      <c r="AE2410"/>
      <c r="AF2410"/>
      <c r="AG2410"/>
      <c r="AH2410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  <c r="AV2410"/>
      <c r="AW2410"/>
      <c r="AX2410"/>
      <c r="AY2410"/>
      <c r="AZ2410"/>
      <c r="BA2410"/>
    </row>
    <row r="2411" spans="2:53" ht="15" x14ac:dyDescent="0.25"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  <c r="AC2411"/>
      <c r="AD2411"/>
      <c r="AE2411"/>
      <c r="AF2411"/>
      <c r="AG2411"/>
      <c r="AH2411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  <c r="AV2411"/>
      <c r="AW2411"/>
      <c r="AX2411"/>
      <c r="AY2411"/>
      <c r="AZ2411"/>
      <c r="BA2411"/>
    </row>
    <row r="2412" spans="2:53" ht="15" x14ac:dyDescent="0.25"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G2412"/>
      <c r="AH24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  <c r="AV2412"/>
      <c r="AW2412"/>
      <c r="AX2412"/>
      <c r="AY2412"/>
      <c r="AZ2412"/>
      <c r="BA2412"/>
    </row>
    <row r="2413" spans="2:53" ht="15" x14ac:dyDescent="0.25"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  <c r="AC2413"/>
      <c r="AD2413"/>
      <c r="AE2413"/>
      <c r="AF2413"/>
      <c r="AG2413"/>
      <c r="AH2413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  <c r="AV2413"/>
      <c r="AW2413"/>
      <c r="AX2413"/>
      <c r="AY2413"/>
      <c r="AZ2413"/>
      <c r="BA2413"/>
    </row>
    <row r="2414" spans="2:53" ht="15" x14ac:dyDescent="0.25"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  <c r="AC2414"/>
      <c r="AD2414"/>
      <c r="AE2414"/>
      <c r="AF2414"/>
      <c r="AG2414"/>
      <c r="AH2414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  <c r="AV2414"/>
      <c r="AW2414"/>
      <c r="AX2414"/>
      <c r="AY2414"/>
      <c r="AZ2414"/>
      <c r="BA2414"/>
    </row>
    <row r="2415" spans="2:53" ht="15" x14ac:dyDescent="0.25"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G2415"/>
      <c r="AH2415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  <c r="AV2415"/>
      <c r="AW2415"/>
      <c r="AX2415"/>
      <c r="AY2415"/>
      <c r="AZ2415"/>
      <c r="BA2415"/>
    </row>
    <row r="2416" spans="2:53" ht="15" x14ac:dyDescent="0.25"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E2416"/>
      <c r="AF2416"/>
      <c r="AG2416"/>
      <c r="AH2416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  <c r="AV2416"/>
      <c r="AW2416"/>
      <c r="AX2416"/>
      <c r="AY2416"/>
      <c r="AZ2416"/>
      <c r="BA2416"/>
    </row>
    <row r="2417" spans="2:53" ht="15" x14ac:dyDescent="0.25"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E2417"/>
      <c r="AF2417"/>
      <c r="AG2417"/>
      <c r="AH2417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  <c r="AV2417"/>
      <c r="AW2417"/>
      <c r="AX2417"/>
      <c r="AY2417"/>
      <c r="AZ2417"/>
      <c r="BA2417"/>
    </row>
    <row r="2418" spans="2:53" ht="15" x14ac:dyDescent="0.25"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  <c r="AV2418"/>
      <c r="AW2418"/>
      <c r="AX2418"/>
      <c r="AY2418"/>
      <c r="AZ2418"/>
      <c r="BA2418"/>
    </row>
    <row r="2419" spans="2:53" ht="15" x14ac:dyDescent="0.25"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E2419"/>
      <c r="AF2419"/>
      <c r="AG2419"/>
      <c r="AH2419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  <c r="AV2419"/>
      <c r="AW2419"/>
      <c r="AX2419"/>
      <c r="AY2419"/>
      <c r="AZ2419"/>
      <c r="BA2419"/>
    </row>
    <row r="2420" spans="2:53" ht="15" x14ac:dyDescent="0.25"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E2420"/>
      <c r="AF2420"/>
      <c r="AG2420"/>
      <c r="AH2420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  <c r="AV2420"/>
      <c r="AW2420"/>
      <c r="AX2420"/>
      <c r="AY2420"/>
      <c r="AZ2420"/>
      <c r="BA2420"/>
    </row>
    <row r="2421" spans="2:53" ht="15" x14ac:dyDescent="0.25"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  <c r="AV2421"/>
      <c r="AW2421"/>
      <c r="AX2421"/>
      <c r="AY2421"/>
      <c r="AZ2421"/>
      <c r="BA2421"/>
    </row>
    <row r="2422" spans="2:53" ht="15" x14ac:dyDescent="0.25"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E2422"/>
      <c r="AF2422"/>
      <c r="AG2422"/>
      <c r="AH242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  <c r="AV2422"/>
      <c r="AW2422"/>
      <c r="AX2422"/>
      <c r="AY2422"/>
      <c r="AZ2422"/>
      <c r="BA2422"/>
    </row>
    <row r="2423" spans="2:53" ht="15" x14ac:dyDescent="0.25"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E2423"/>
      <c r="AF2423"/>
      <c r="AG2423"/>
      <c r="AH2423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  <c r="AV2423"/>
      <c r="AW2423"/>
      <c r="AX2423"/>
      <c r="AY2423"/>
      <c r="AZ2423"/>
      <c r="BA2423"/>
    </row>
    <row r="2424" spans="2:53" ht="15" x14ac:dyDescent="0.25"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  <c r="AV2424"/>
      <c r="AW2424"/>
      <c r="AX2424"/>
      <c r="AY2424"/>
      <c r="AZ2424"/>
      <c r="BA2424"/>
    </row>
    <row r="2425" spans="2:53" ht="15" x14ac:dyDescent="0.25"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E2425"/>
      <c r="AF2425"/>
      <c r="AG2425"/>
      <c r="AH2425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  <c r="AV2425"/>
      <c r="AW2425"/>
      <c r="AX2425"/>
      <c r="AY2425"/>
      <c r="AZ2425"/>
      <c r="BA2425"/>
    </row>
    <row r="2426" spans="2:53" ht="15" x14ac:dyDescent="0.25"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E2426"/>
      <c r="AF2426"/>
      <c r="AG2426"/>
      <c r="AH2426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  <c r="AV2426"/>
      <c r="AW2426"/>
      <c r="AX2426"/>
      <c r="AY2426"/>
      <c r="AZ2426"/>
      <c r="BA2426"/>
    </row>
    <row r="2427" spans="2:53" ht="15" x14ac:dyDescent="0.25"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  <c r="AV2427"/>
      <c r="AW2427"/>
      <c r="AX2427"/>
      <c r="AY2427"/>
      <c r="AZ2427"/>
      <c r="BA2427"/>
    </row>
    <row r="2428" spans="2:53" ht="15" x14ac:dyDescent="0.25"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E2428"/>
      <c r="AF2428"/>
      <c r="AG2428"/>
      <c r="AH2428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  <c r="AV2428"/>
      <c r="AW2428"/>
      <c r="AX2428"/>
      <c r="AY2428"/>
      <c r="AZ2428"/>
      <c r="BA2428"/>
    </row>
    <row r="2429" spans="2:53" ht="15" x14ac:dyDescent="0.25"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E2429"/>
      <c r="AF2429"/>
      <c r="AG2429"/>
      <c r="AH2429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  <c r="AV2429"/>
      <c r="AW2429"/>
      <c r="AX2429"/>
      <c r="AY2429"/>
      <c r="AZ2429"/>
      <c r="BA2429"/>
    </row>
    <row r="2430" spans="2:53" ht="15" x14ac:dyDescent="0.25"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  <c r="AV2430"/>
      <c r="AW2430"/>
      <c r="AX2430"/>
      <c r="AY2430"/>
      <c r="AZ2430"/>
      <c r="BA2430"/>
    </row>
    <row r="2431" spans="2:53" ht="15" x14ac:dyDescent="0.25"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E2431"/>
      <c r="AF2431"/>
      <c r="AG2431"/>
      <c r="AH2431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  <c r="AV2431"/>
      <c r="AW2431"/>
      <c r="AX2431"/>
      <c r="AY2431"/>
      <c r="AZ2431"/>
      <c r="BA2431"/>
    </row>
    <row r="2432" spans="2:53" ht="15" x14ac:dyDescent="0.25"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E2432"/>
      <c r="AF2432"/>
      <c r="AG2432"/>
      <c r="AH243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  <c r="AV2432"/>
      <c r="AW2432"/>
      <c r="AX2432"/>
      <c r="AY2432"/>
      <c r="AZ2432"/>
      <c r="BA2432"/>
    </row>
    <row r="2433" spans="2:53" ht="15" x14ac:dyDescent="0.25"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G2433"/>
      <c r="AH2433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  <c r="AV2433"/>
      <c r="AW2433"/>
      <c r="AX2433"/>
      <c r="AY2433"/>
      <c r="AZ2433"/>
      <c r="BA2433"/>
    </row>
    <row r="2434" spans="2:53" ht="15" x14ac:dyDescent="0.25"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  <c r="AC2434"/>
      <c r="AD2434"/>
      <c r="AE2434"/>
      <c r="AF2434"/>
      <c r="AG2434"/>
      <c r="AH2434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  <c r="AV2434"/>
      <c r="AW2434"/>
      <c r="AX2434"/>
      <c r="AY2434"/>
      <c r="AZ2434"/>
      <c r="BA2434"/>
    </row>
    <row r="2435" spans="2:53" ht="15" x14ac:dyDescent="0.25"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  <c r="AC2435"/>
      <c r="AD2435"/>
      <c r="AE2435"/>
      <c r="AF2435"/>
      <c r="AG2435"/>
      <c r="AH2435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  <c r="AV2435"/>
      <c r="AW2435"/>
      <c r="AX2435"/>
      <c r="AY2435"/>
      <c r="AZ2435"/>
      <c r="BA2435"/>
    </row>
    <row r="2436" spans="2:53" ht="15" x14ac:dyDescent="0.25"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G2436"/>
      <c r="AH2436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  <c r="AV2436"/>
      <c r="AW2436"/>
      <c r="AX2436"/>
      <c r="AY2436"/>
      <c r="AZ2436"/>
      <c r="BA2436"/>
    </row>
    <row r="2437" spans="2:53" ht="15" x14ac:dyDescent="0.25"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  <c r="AC2437"/>
      <c r="AD2437"/>
      <c r="AE2437"/>
      <c r="AF2437"/>
      <c r="AG2437"/>
      <c r="AH2437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  <c r="AV2437"/>
      <c r="AW2437"/>
      <c r="AX2437"/>
      <c r="AY2437"/>
      <c r="AZ2437"/>
      <c r="BA2437"/>
    </row>
    <row r="2438" spans="2:53" ht="15" x14ac:dyDescent="0.25"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E2438"/>
      <c r="AF2438"/>
      <c r="AG2438"/>
      <c r="AH2438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  <c r="AV2438"/>
      <c r="AW2438"/>
      <c r="AX2438"/>
      <c r="AY2438"/>
      <c r="AZ2438"/>
      <c r="BA2438"/>
    </row>
    <row r="2439" spans="2:53" ht="15" x14ac:dyDescent="0.25"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G2439"/>
      <c r="AH2439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  <c r="AV2439"/>
      <c r="AW2439"/>
      <c r="AX2439"/>
      <c r="AY2439"/>
      <c r="AZ2439"/>
      <c r="BA2439"/>
    </row>
    <row r="2440" spans="2:53" ht="15" x14ac:dyDescent="0.25"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  <c r="AC2440"/>
      <c r="AD2440"/>
      <c r="AE2440"/>
      <c r="AF2440"/>
      <c r="AG2440"/>
      <c r="AH2440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  <c r="AV2440"/>
      <c r="AW2440"/>
      <c r="AX2440"/>
      <c r="AY2440"/>
      <c r="AZ2440"/>
      <c r="BA2440"/>
    </row>
    <row r="2441" spans="2:53" ht="15" x14ac:dyDescent="0.25"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  <c r="AC2441"/>
      <c r="AD2441"/>
      <c r="AE2441"/>
      <c r="AF2441"/>
      <c r="AG2441"/>
      <c r="AH2441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  <c r="AV2441"/>
      <c r="AW2441"/>
      <c r="AX2441"/>
      <c r="AY2441"/>
      <c r="AZ2441"/>
      <c r="BA2441"/>
    </row>
    <row r="2442" spans="2:53" ht="15" x14ac:dyDescent="0.25"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G2442"/>
      <c r="AH244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  <c r="AV2442"/>
      <c r="AW2442"/>
      <c r="AX2442"/>
      <c r="AY2442"/>
      <c r="AZ2442"/>
      <c r="BA2442"/>
    </row>
    <row r="2443" spans="2:53" ht="15" x14ac:dyDescent="0.25"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  <c r="AC2443"/>
      <c r="AD2443"/>
      <c r="AE2443"/>
      <c r="AF2443"/>
      <c r="AG2443"/>
      <c r="AH2443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  <c r="AV2443"/>
      <c r="AW2443"/>
      <c r="AX2443"/>
      <c r="AY2443"/>
      <c r="AZ2443"/>
      <c r="BA2443"/>
    </row>
    <row r="2444" spans="2:53" ht="15" x14ac:dyDescent="0.25"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  <c r="AC2444"/>
      <c r="AD2444"/>
      <c r="AE2444"/>
      <c r="AF2444"/>
      <c r="AG2444"/>
      <c r="AH2444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  <c r="AV2444"/>
      <c r="AW2444"/>
      <c r="AX2444"/>
      <c r="AY2444"/>
      <c r="AZ2444"/>
      <c r="BA2444"/>
    </row>
    <row r="2445" spans="2:53" ht="15" x14ac:dyDescent="0.25"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G2445"/>
      <c r="AH2445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  <c r="AV2445"/>
      <c r="AW2445"/>
      <c r="AX2445"/>
      <c r="AY2445"/>
      <c r="AZ2445"/>
      <c r="BA2445"/>
    </row>
    <row r="2446" spans="2:53" ht="15" x14ac:dyDescent="0.25"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  <c r="AE2446"/>
      <c r="AF2446"/>
      <c r="AG2446"/>
      <c r="AH2446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  <c r="AV2446"/>
      <c r="AW2446"/>
      <c r="AX2446"/>
      <c r="AY2446"/>
      <c r="AZ2446"/>
      <c r="BA2446"/>
    </row>
    <row r="2447" spans="2:53" ht="15" x14ac:dyDescent="0.25"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  <c r="AE2447"/>
      <c r="AF2447"/>
      <c r="AG2447"/>
      <c r="AH2447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  <c r="AV2447"/>
      <c r="AW2447"/>
      <c r="AX2447"/>
      <c r="AY2447"/>
      <c r="AZ2447"/>
      <c r="BA2447"/>
    </row>
    <row r="2448" spans="2:53" ht="15" x14ac:dyDescent="0.25"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G2448"/>
      <c r="AH2448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  <c r="AV2448"/>
      <c r="AW2448"/>
      <c r="AX2448"/>
      <c r="AY2448"/>
      <c r="AZ2448"/>
      <c r="BA2448"/>
    </row>
    <row r="2449" spans="2:53" ht="15" x14ac:dyDescent="0.25"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E2449"/>
      <c r="AF2449"/>
      <c r="AG2449"/>
      <c r="AH2449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  <c r="AV2449"/>
      <c r="AW2449"/>
      <c r="AX2449"/>
      <c r="AY2449"/>
      <c r="AZ2449"/>
      <c r="BA2449"/>
    </row>
    <row r="2450" spans="2:53" ht="15" x14ac:dyDescent="0.25"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E2450"/>
      <c r="AF2450"/>
      <c r="AG2450"/>
      <c r="AH2450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  <c r="AV2450"/>
      <c r="AW2450"/>
      <c r="AX2450"/>
      <c r="AY2450"/>
      <c r="AZ2450"/>
      <c r="BA2450"/>
    </row>
    <row r="2451" spans="2:53" ht="15" x14ac:dyDescent="0.25"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G2451"/>
      <c r="AH2451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  <c r="AV2451"/>
      <c r="AW2451"/>
      <c r="AX2451"/>
      <c r="AY2451"/>
      <c r="AZ2451"/>
      <c r="BA2451"/>
    </row>
    <row r="2452" spans="2:53" ht="15" x14ac:dyDescent="0.25"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  <c r="AZ2452"/>
      <c r="BA2452"/>
    </row>
    <row r="2453" spans="2:53" ht="15" x14ac:dyDescent="0.25"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  <c r="AZ2453"/>
      <c r="BA2453"/>
    </row>
    <row r="2454" spans="2:53" ht="15" x14ac:dyDescent="0.25"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G2454"/>
      <c r="AH2454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  <c r="AV2454"/>
      <c r="AW2454"/>
      <c r="AX2454"/>
      <c r="AY2454"/>
      <c r="AZ2454"/>
      <c r="BA2454"/>
    </row>
    <row r="2455" spans="2:53" ht="15" x14ac:dyDescent="0.25"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E2455"/>
      <c r="AF2455"/>
      <c r="AG2455"/>
      <c r="AH2455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  <c r="AV2455"/>
      <c r="AW2455"/>
      <c r="AX2455"/>
      <c r="AY2455"/>
      <c r="AZ2455"/>
      <c r="BA2455"/>
    </row>
    <row r="2456" spans="2:53" ht="15" x14ac:dyDescent="0.25"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E2456"/>
      <c r="AF2456"/>
      <c r="AG2456"/>
      <c r="AH2456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  <c r="AV2456"/>
      <c r="AW2456"/>
      <c r="AX2456"/>
      <c r="AY2456"/>
      <c r="AZ2456"/>
      <c r="BA2456"/>
    </row>
    <row r="2457" spans="2:53" ht="15" x14ac:dyDescent="0.25"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  <c r="AV2457"/>
      <c r="AW2457"/>
      <c r="AX2457"/>
      <c r="AY2457"/>
      <c r="AZ2457"/>
      <c r="BA2457"/>
    </row>
    <row r="2458" spans="2:53" ht="15" x14ac:dyDescent="0.25"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E2458"/>
      <c r="AF2458"/>
      <c r="AG2458"/>
      <c r="AH2458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  <c r="AV2458"/>
      <c r="AW2458"/>
      <c r="AX2458"/>
      <c r="AY2458"/>
      <c r="AZ2458"/>
      <c r="BA2458"/>
    </row>
    <row r="2459" spans="2:53" ht="15" x14ac:dyDescent="0.25"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E2459"/>
      <c r="AF2459"/>
      <c r="AG2459"/>
      <c r="AH2459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  <c r="AV2459"/>
      <c r="AW2459"/>
      <c r="AX2459"/>
      <c r="AY2459"/>
      <c r="AZ2459"/>
      <c r="BA2459"/>
    </row>
    <row r="2460" spans="2:53" ht="15" x14ac:dyDescent="0.25"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  <c r="AV2460"/>
      <c r="AW2460"/>
      <c r="AX2460"/>
      <c r="AY2460"/>
      <c r="AZ2460"/>
      <c r="BA2460"/>
    </row>
    <row r="2461" spans="2:53" ht="15" x14ac:dyDescent="0.25"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E2461"/>
      <c r="AF2461"/>
      <c r="AG2461"/>
      <c r="AH2461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  <c r="AV2461"/>
      <c r="AW2461"/>
      <c r="AX2461"/>
      <c r="AY2461"/>
      <c r="AZ2461"/>
      <c r="BA2461"/>
    </row>
    <row r="2462" spans="2:53" ht="15" x14ac:dyDescent="0.25"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E2462"/>
      <c r="AF2462"/>
      <c r="AG2462"/>
      <c r="AH246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  <c r="AV2462"/>
      <c r="AW2462"/>
      <c r="AX2462"/>
      <c r="AY2462"/>
      <c r="AZ2462"/>
      <c r="BA2462"/>
    </row>
    <row r="2463" spans="2:53" ht="15" x14ac:dyDescent="0.25"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  <c r="AV2463"/>
      <c r="AW2463"/>
      <c r="AX2463"/>
      <c r="AY2463"/>
      <c r="AZ2463"/>
      <c r="BA2463"/>
    </row>
    <row r="2464" spans="2:53" ht="15" x14ac:dyDescent="0.25"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E2464"/>
      <c r="AF2464"/>
      <c r="AG2464"/>
      <c r="AH2464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  <c r="AV2464"/>
      <c r="AW2464"/>
      <c r="AX2464"/>
      <c r="AY2464"/>
      <c r="AZ2464"/>
      <c r="BA2464"/>
    </row>
    <row r="2465" spans="2:53" ht="15" x14ac:dyDescent="0.25"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E2465"/>
      <c r="AF2465"/>
      <c r="AG2465"/>
      <c r="AH2465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  <c r="AV2465"/>
      <c r="AW2465"/>
      <c r="AX2465"/>
      <c r="AY2465"/>
      <c r="AZ2465"/>
      <c r="BA2465"/>
    </row>
    <row r="2466" spans="2:53" ht="15" x14ac:dyDescent="0.25"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  <c r="AV2466"/>
      <c r="AW2466"/>
      <c r="AX2466"/>
      <c r="AY2466"/>
      <c r="AZ2466"/>
      <c r="BA2466"/>
    </row>
    <row r="2467" spans="2:53" ht="15" x14ac:dyDescent="0.25"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E2467"/>
      <c r="AF2467"/>
      <c r="AG2467"/>
      <c r="AH2467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  <c r="AV2467"/>
      <c r="AW2467"/>
      <c r="AX2467"/>
      <c r="AY2467"/>
      <c r="AZ2467"/>
      <c r="BA2467"/>
    </row>
    <row r="2468" spans="2:53" ht="15" x14ac:dyDescent="0.25"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E2468"/>
      <c r="AF2468"/>
      <c r="AG2468"/>
      <c r="AH2468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  <c r="AV2468"/>
      <c r="AW2468"/>
      <c r="AX2468"/>
      <c r="AY2468"/>
      <c r="AZ2468"/>
      <c r="BA2468"/>
    </row>
    <row r="2469" spans="2:53" ht="15" x14ac:dyDescent="0.25"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  <c r="AV2469"/>
      <c r="AW2469"/>
      <c r="AX2469"/>
      <c r="AY2469"/>
      <c r="AZ2469"/>
      <c r="BA2469"/>
    </row>
    <row r="2470" spans="2:53" ht="15" x14ac:dyDescent="0.25"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  <c r="AG2470"/>
      <c r="AH2470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  <c r="AV2470"/>
      <c r="AW2470"/>
      <c r="AX2470"/>
      <c r="AY2470"/>
      <c r="AZ2470"/>
      <c r="BA2470"/>
    </row>
    <row r="2471" spans="2:53" ht="15" x14ac:dyDescent="0.25"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E2471"/>
      <c r="AF2471"/>
      <c r="AG2471"/>
      <c r="AH2471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  <c r="AV2471"/>
      <c r="AW2471"/>
      <c r="AX2471"/>
      <c r="AY2471"/>
      <c r="AZ2471"/>
      <c r="BA2471"/>
    </row>
    <row r="2472" spans="2:53" ht="15" x14ac:dyDescent="0.25"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  <c r="AV2472"/>
      <c r="AW2472"/>
      <c r="AX2472"/>
      <c r="AY2472"/>
      <c r="AZ2472"/>
      <c r="BA2472"/>
    </row>
    <row r="2473" spans="2:53" ht="15" x14ac:dyDescent="0.25"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  <c r="AC2473"/>
      <c r="AD2473"/>
      <c r="AE2473"/>
      <c r="AF2473"/>
      <c r="AG2473"/>
      <c r="AH2473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  <c r="AV2473"/>
      <c r="AW2473"/>
      <c r="AX2473"/>
      <c r="AY2473"/>
      <c r="AZ2473"/>
      <c r="BA2473"/>
    </row>
    <row r="2474" spans="2:53" ht="15" x14ac:dyDescent="0.25"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  <c r="AC2474"/>
      <c r="AD2474"/>
      <c r="AE2474"/>
      <c r="AF2474"/>
      <c r="AG2474"/>
      <c r="AH2474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  <c r="AV2474"/>
      <c r="AW2474"/>
      <c r="AX2474"/>
      <c r="AY2474"/>
      <c r="AZ2474"/>
      <c r="BA2474"/>
    </row>
    <row r="2475" spans="2:53" ht="15" x14ac:dyDescent="0.25"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G2475"/>
      <c r="AH2475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  <c r="AV2475"/>
      <c r="AW2475"/>
      <c r="AX2475"/>
      <c r="AY2475"/>
      <c r="AZ2475"/>
      <c r="BA2475"/>
    </row>
    <row r="2476" spans="2:53" ht="15" x14ac:dyDescent="0.25"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  <c r="AC2476"/>
      <c r="AD2476"/>
      <c r="AE2476"/>
      <c r="AF2476"/>
      <c r="AG2476"/>
      <c r="AH2476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  <c r="AV2476"/>
      <c r="AW2476"/>
      <c r="AX2476"/>
      <c r="AY2476"/>
      <c r="AZ2476"/>
      <c r="BA2476"/>
    </row>
    <row r="2477" spans="2:53" ht="15" x14ac:dyDescent="0.25"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</row>
    <row r="2478" spans="2:53" ht="15" x14ac:dyDescent="0.25"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G2478"/>
      <c r="AH2478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  <c r="AV2478"/>
      <c r="AW2478"/>
      <c r="AX2478"/>
      <c r="AY2478"/>
      <c r="AZ2478"/>
      <c r="BA2478"/>
    </row>
    <row r="2479" spans="2:53" ht="15" x14ac:dyDescent="0.25"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  <c r="AC2479"/>
      <c r="AD2479"/>
      <c r="AE2479"/>
      <c r="AF2479"/>
      <c r="AG2479"/>
      <c r="AH2479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  <c r="AV2479"/>
      <c r="AW2479"/>
      <c r="AX2479"/>
      <c r="AY2479"/>
      <c r="AZ2479"/>
      <c r="BA2479"/>
    </row>
    <row r="2480" spans="2:53" ht="15" x14ac:dyDescent="0.25"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  <c r="AC2480"/>
      <c r="AD2480"/>
      <c r="AE2480"/>
      <c r="AF2480"/>
      <c r="AG2480"/>
      <c r="AH2480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  <c r="AV2480"/>
      <c r="AW2480"/>
      <c r="AX2480"/>
      <c r="AY2480"/>
      <c r="AZ2480"/>
      <c r="BA2480"/>
    </row>
    <row r="2481" spans="2:53" ht="15" x14ac:dyDescent="0.25"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  <c r="AG2481"/>
      <c r="AH2481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  <c r="AV2481"/>
      <c r="AW2481"/>
      <c r="AX2481"/>
      <c r="AY2481"/>
      <c r="AZ2481"/>
      <c r="BA2481"/>
    </row>
    <row r="2482" spans="2:53" ht="15" x14ac:dyDescent="0.25"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  <c r="AC2482"/>
      <c r="AD2482"/>
      <c r="AE2482"/>
      <c r="AF2482"/>
      <c r="AG2482"/>
      <c r="AH248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  <c r="AV2482"/>
      <c r="AW2482"/>
      <c r="AX2482"/>
      <c r="AY2482"/>
      <c r="AZ2482"/>
      <c r="BA2482"/>
    </row>
  </sheetData>
  <autoFilter ref="A1:BA243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0"/>
  <sheetViews>
    <sheetView tabSelected="1" topLeftCell="R1" workbookViewId="0">
      <selection activeCell="AO25" sqref="AO25"/>
    </sheetView>
  </sheetViews>
  <sheetFormatPr baseColWidth="10" defaultColWidth="4.7109375" defaultRowHeight="12.75" x14ac:dyDescent="0.2"/>
  <cols>
    <col min="1" max="1" width="5" style="139" bestFit="1" customWidth="1"/>
    <col min="2" max="3" width="6.5703125" style="139" bestFit="1" customWidth="1"/>
    <col min="4" max="4" width="6.85546875" style="139" bestFit="1" customWidth="1"/>
    <col min="5" max="5" width="9.5703125" style="139" bestFit="1" customWidth="1"/>
    <col min="6" max="10" width="6.5703125" style="139" bestFit="1" customWidth="1"/>
    <col min="11" max="21" width="7.42578125" style="139" bestFit="1" customWidth="1"/>
    <col min="22" max="26" width="7.42578125" style="140" bestFit="1" customWidth="1"/>
    <col min="27" max="27" width="7.85546875" style="140" bestFit="1" customWidth="1"/>
    <col min="28" max="29" width="7.42578125" style="140" bestFit="1" customWidth="1"/>
    <col min="30" max="30" width="7.42578125" style="139" bestFit="1" customWidth="1"/>
    <col min="31" max="34" width="7.42578125" style="140" bestFit="1" customWidth="1"/>
    <col min="35" max="43" width="7.42578125" style="139" bestFit="1" customWidth="1"/>
    <col min="44" max="44" width="7.42578125" style="140" bestFit="1" customWidth="1"/>
    <col min="45" max="53" width="7.42578125" style="139" bestFit="1" customWidth="1"/>
    <col min="54" max="16384" width="4.7109375" style="139"/>
  </cols>
  <sheetData>
    <row r="1" spans="1:53" s="135" customFormat="1" x14ac:dyDescent="0.2">
      <c r="B1" s="135">
        <v>1</v>
      </c>
      <c r="C1" s="135">
        <v>2</v>
      </c>
      <c r="D1" s="135">
        <v>3</v>
      </c>
      <c r="E1" s="135">
        <v>4</v>
      </c>
      <c r="F1" s="135">
        <v>5</v>
      </c>
      <c r="G1" s="135">
        <v>6</v>
      </c>
      <c r="H1" s="135">
        <v>7</v>
      </c>
      <c r="I1" s="135">
        <v>8</v>
      </c>
      <c r="J1" s="135">
        <v>9</v>
      </c>
      <c r="K1" s="135">
        <v>10</v>
      </c>
      <c r="L1" s="135">
        <v>11</v>
      </c>
      <c r="M1" s="135">
        <v>12</v>
      </c>
      <c r="N1" s="135">
        <v>13</v>
      </c>
      <c r="O1" s="135">
        <v>14</v>
      </c>
      <c r="P1" s="135">
        <v>15</v>
      </c>
      <c r="Q1" s="135">
        <v>16</v>
      </c>
      <c r="R1" s="135">
        <v>17</v>
      </c>
      <c r="S1" s="135">
        <v>18</v>
      </c>
      <c r="T1" s="135">
        <v>19</v>
      </c>
      <c r="U1" s="135">
        <v>20</v>
      </c>
      <c r="V1" s="135">
        <v>21</v>
      </c>
      <c r="W1" s="135">
        <v>22</v>
      </c>
      <c r="X1" s="135">
        <v>23</v>
      </c>
      <c r="Y1" s="135">
        <v>24</v>
      </c>
      <c r="Z1" s="135">
        <v>25</v>
      </c>
      <c r="AA1" s="135">
        <v>26</v>
      </c>
      <c r="AB1" s="135">
        <v>27</v>
      </c>
      <c r="AC1" s="135">
        <v>28</v>
      </c>
      <c r="AD1" s="135">
        <v>29</v>
      </c>
      <c r="AE1" s="135">
        <v>30</v>
      </c>
      <c r="AF1" s="135">
        <v>31</v>
      </c>
      <c r="AG1" s="135">
        <v>32</v>
      </c>
      <c r="AH1" s="135">
        <v>33</v>
      </c>
      <c r="AI1" s="135">
        <v>34</v>
      </c>
      <c r="AJ1" s="135">
        <v>35</v>
      </c>
      <c r="AK1" s="135">
        <v>36</v>
      </c>
      <c r="AL1" s="135">
        <v>37</v>
      </c>
      <c r="AM1" s="135">
        <v>38</v>
      </c>
      <c r="AN1" s="135">
        <v>39</v>
      </c>
      <c r="AO1" s="135">
        <v>40</v>
      </c>
      <c r="AP1" s="135">
        <v>41</v>
      </c>
      <c r="AQ1" s="135">
        <v>42</v>
      </c>
      <c r="AR1" s="135">
        <v>43</v>
      </c>
      <c r="AS1" s="135">
        <v>44</v>
      </c>
      <c r="AT1" s="135">
        <v>45</v>
      </c>
      <c r="AU1" s="135">
        <v>46</v>
      </c>
      <c r="AV1" s="135">
        <v>47</v>
      </c>
      <c r="AW1" s="135">
        <v>48</v>
      </c>
      <c r="AX1" s="135">
        <v>49</v>
      </c>
      <c r="AY1" s="135">
        <v>50</v>
      </c>
      <c r="AZ1" s="135">
        <v>51</v>
      </c>
      <c r="BA1" s="135">
        <v>52</v>
      </c>
    </row>
    <row r="2" spans="1:53" s="136" customFormat="1" x14ac:dyDescent="0.2">
      <c r="B2" s="136" t="s">
        <v>186</v>
      </c>
      <c r="C2" s="136" t="s">
        <v>187</v>
      </c>
      <c r="D2" s="136" t="s">
        <v>242</v>
      </c>
      <c r="E2" s="136" t="s">
        <v>243</v>
      </c>
      <c r="F2" s="136" t="s">
        <v>190</v>
      </c>
      <c r="G2" s="136" t="s">
        <v>191</v>
      </c>
      <c r="H2" s="136" t="s">
        <v>192</v>
      </c>
      <c r="I2" s="136" t="s">
        <v>193</v>
      </c>
      <c r="J2" s="136" t="s">
        <v>194</v>
      </c>
      <c r="K2" s="136" t="s">
        <v>195</v>
      </c>
      <c r="L2" s="136" t="s">
        <v>196</v>
      </c>
      <c r="M2" s="136" t="s">
        <v>241</v>
      </c>
      <c r="N2" s="136" t="s">
        <v>197</v>
      </c>
      <c r="O2" s="136" t="s">
        <v>198</v>
      </c>
      <c r="P2" s="136" t="s">
        <v>239</v>
      </c>
      <c r="Q2" s="136" t="s">
        <v>200</v>
      </c>
      <c r="R2" s="136" t="s">
        <v>201</v>
      </c>
      <c r="S2" s="136" t="s">
        <v>235</v>
      </c>
      <c r="T2" s="136" t="s">
        <v>202</v>
      </c>
      <c r="U2" s="136" t="s">
        <v>203</v>
      </c>
      <c r="V2" s="137" t="s">
        <v>205</v>
      </c>
      <c r="W2" s="137" t="s">
        <v>206</v>
      </c>
      <c r="X2" s="137" t="s">
        <v>207</v>
      </c>
      <c r="Y2" s="137" t="s">
        <v>244</v>
      </c>
      <c r="Z2" s="137" t="s">
        <v>240</v>
      </c>
      <c r="AA2" s="137" t="s">
        <v>210</v>
      </c>
      <c r="AB2" s="137" t="s">
        <v>211</v>
      </c>
      <c r="AC2" s="137" t="s">
        <v>212</v>
      </c>
      <c r="AD2" s="137" t="s">
        <v>213</v>
      </c>
      <c r="AE2" s="137" t="s">
        <v>214</v>
      </c>
      <c r="AF2" s="137" t="s">
        <v>215</v>
      </c>
      <c r="AG2" s="137" t="s">
        <v>216</v>
      </c>
      <c r="AH2" s="137" t="s">
        <v>217</v>
      </c>
      <c r="AI2" s="136" t="s">
        <v>218</v>
      </c>
      <c r="AJ2" s="136" t="s">
        <v>220</v>
      </c>
      <c r="AK2" s="136" t="s">
        <v>237</v>
      </c>
      <c r="AL2" s="136" t="s">
        <v>219</v>
      </c>
      <c r="AM2" s="136" t="s">
        <v>223</v>
      </c>
      <c r="AN2" s="136" t="s">
        <v>222</v>
      </c>
      <c r="AO2" s="136" t="s">
        <v>1</v>
      </c>
      <c r="AP2" s="136" t="s">
        <v>0</v>
      </c>
      <c r="AQ2" s="136" t="s">
        <v>224</v>
      </c>
      <c r="AR2" s="137" t="s">
        <v>226</v>
      </c>
      <c r="AS2" s="136" t="s">
        <v>227</v>
      </c>
      <c r="AT2" s="136" t="s">
        <v>228</v>
      </c>
      <c r="AU2" s="136" t="s">
        <v>229</v>
      </c>
      <c r="AV2" s="137" t="s">
        <v>225</v>
      </c>
      <c r="AW2" s="136" t="s">
        <v>236</v>
      </c>
      <c r="AX2" s="136" t="s">
        <v>231</v>
      </c>
      <c r="AY2" s="138" t="s">
        <v>238</v>
      </c>
      <c r="AZ2" s="136" t="s">
        <v>233</v>
      </c>
      <c r="BA2" s="136" t="s">
        <v>234</v>
      </c>
    </row>
    <row r="3" spans="1:53" x14ac:dyDescent="0.2">
      <c r="A3" s="139">
        <v>1446</v>
      </c>
      <c r="B3" s="141">
        <v>2</v>
      </c>
      <c r="C3" s="141">
        <v>2</v>
      </c>
      <c r="D3" s="141">
        <v>3</v>
      </c>
      <c r="E3" s="141">
        <v>3</v>
      </c>
      <c r="F3" s="141">
        <v>2</v>
      </c>
      <c r="G3" s="141">
        <v>1</v>
      </c>
      <c r="H3" s="141">
        <v>5</v>
      </c>
      <c r="I3" s="141">
        <v>1</v>
      </c>
      <c r="J3" s="141">
        <v>1</v>
      </c>
      <c r="K3" s="141">
        <v>2</v>
      </c>
      <c r="L3" s="141">
        <v>1</v>
      </c>
      <c r="M3" s="141">
        <v>1</v>
      </c>
      <c r="N3" s="141">
        <v>1</v>
      </c>
      <c r="O3" s="141">
        <v>1</v>
      </c>
      <c r="P3" s="141">
        <v>1</v>
      </c>
      <c r="Q3" s="141">
        <v>1</v>
      </c>
      <c r="R3" s="141">
        <v>1</v>
      </c>
      <c r="S3" s="141">
        <v>1</v>
      </c>
      <c r="T3" s="141">
        <v>1</v>
      </c>
      <c r="U3" s="141">
        <v>1</v>
      </c>
      <c r="V3" s="141"/>
      <c r="W3" s="141"/>
      <c r="X3" s="141"/>
      <c r="Y3" s="141">
        <v>1</v>
      </c>
      <c r="Z3" s="141">
        <v>1</v>
      </c>
      <c r="AA3" s="141">
        <v>1</v>
      </c>
      <c r="AB3" s="141"/>
      <c r="AC3" s="141"/>
      <c r="AD3" s="141">
        <v>1</v>
      </c>
      <c r="AE3" s="141">
        <v>1</v>
      </c>
      <c r="AF3" s="141">
        <v>1</v>
      </c>
      <c r="AG3" s="141">
        <v>4</v>
      </c>
      <c r="AH3" s="141">
        <v>1</v>
      </c>
      <c r="AI3" s="141">
        <v>1</v>
      </c>
      <c r="AJ3" s="141">
        <v>1</v>
      </c>
      <c r="AK3" s="141">
        <v>1</v>
      </c>
      <c r="AL3" s="141">
        <v>1</v>
      </c>
      <c r="AM3" s="141">
        <v>2</v>
      </c>
      <c r="AN3" s="141">
        <v>1</v>
      </c>
      <c r="AO3" s="141">
        <v>1</v>
      </c>
      <c r="AP3" s="141">
        <v>1</v>
      </c>
      <c r="AQ3" s="141">
        <v>1</v>
      </c>
      <c r="AR3" s="141">
        <v>5</v>
      </c>
      <c r="AS3" s="141">
        <v>1</v>
      </c>
      <c r="AT3" s="141">
        <v>1</v>
      </c>
      <c r="AU3" s="141">
        <v>2</v>
      </c>
      <c r="AV3" s="141">
        <v>1</v>
      </c>
      <c r="AW3" s="141">
        <v>1</v>
      </c>
      <c r="AX3" s="141">
        <v>2</v>
      </c>
      <c r="AY3" s="141">
        <v>4</v>
      </c>
      <c r="AZ3" s="141">
        <v>5</v>
      </c>
      <c r="BA3" s="141">
        <v>473</v>
      </c>
    </row>
    <row r="4" spans="1:53" x14ac:dyDescent="0.2">
      <c r="A4" s="139">
        <v>1447</v>
      </c>
      <c r="B4" s="141">
        <v>2</v>
      </c>
      <c r="C4" s="141">
        <v>1</v>
      </c>
      <c r="D4" s="141">
        <v>3</v>
      </c>
      <c r="E4" s="141">
        <v>3</v>
      </c>
      <c r="F4" s="141">
        <v>2</v>
      </c>
      <c r="G4" s="141">
        <v>1</v>
      </c>
      <c r="H4" s="141">
        <v>6</v>
      </c>
      <c r="I4" s="141">
        <v>1</v>
      </c>
      <c r="J4" s="141">
        <v>2</v>
      </c>
      <c r="K4" s="141">
        <v>2</v>
      </c>
      <c r="L4" s="141">
        <v>1</v>
      </c>
      <c r="M4" s="141">
        <v>1</v>
      </c>
      <c r="N4" s="141">
        <v>1</v>
      </c>
      <c r="O4" s="141">
        <v>1</v>
      </c>
      <c r="P4" s="141">
        <v>1</v>
      </c>
      <c r="Q4" s="141">
        <v>2</v>
      </c>
      <c r="R4" s="141">
        <v>2</v>
      </c>
      <c r="S4" s="141">
        <v>1</v>
      </c>
      <c r="T4" s="141">
        <v>1</v>
      </c>
      <c r="U4" s="141">
        <v>2</v>
      </c>
      <c r="V4" s="141"/>
      <c r="W4" s="141"/>
      <c r="X4" s="141"/>
      <c r="Y4" s="141">
        <v>1</v>
      </c>
      <c r="Z4" s="141">
        <v>1</v>
      </c>
      <c r="AA4" s="141">
        <v>1</v>
      </c>
      <c r="AB4" s="141"/>
      <c r="AC4" s="141"/>
      <c r="AD4" s="141">
        <v>1</v>
      </c>
      <c r="AE4" s="141">
        <v>1</v>
      </c>
      <c r="AF4" s="141">
        <v>1</v>
      </c>
      <c r="AG4" s="141">
        <v>3</v>
      </c>
      <c r="AH4" s="141">
        <v>1</v>
      </c>
      <c r="AI4" s="141">
        <v>2</v>
      </c>
      <c r="AJ4" s="141">
        <v>1</v>
      </c>
      <c r="AK4" s="141">
        <v>1</v>
      </c>
      <c r="AL4" s="141">
        <v>1</v>
      </c>
      <c r="AM4" s="141">
        <v>2</v>
      </c>
      <c r="AN4" s="141">
        <v>3</v>
      </c>
      <c r="AO4" s="141">
        <v>2</v>
      </c>
      <c r="AP4" s="141">
        <v>2</v>
      </c>
      <c r="AQ4" s="141">
        <v>1</v>
      </c>
      <c r="AR4" s="141">
        <v>4</v>
      </c>
      <c r="AS4" s="141">
        <v>2</v>
      </c>
      <c r="AT4" s="141">
        <v>1</v>
      </c>
      <c r="AU4" s="141">
        <v>2</v>
      </c>
      <c r="AV4" s="141">
        <v>1</v>
      </c>
      <c r="AW4" s="141">
        <v>1</v>
      </c>
      <c r="AX4" s="141">
        <v>2</v>
      </c>
      <c r="AY4" s="141">
        <v>4</v>
      </c>
      <c r="AZ4" s="141">
        <v>3</v>
      </c>
      <c r="BA4" s="141">
        <v>473</v>
      </c>
    </row>
    <row r="5" spans="1:53" x14ac:dyDescent="0.2">
      <c r="A5" s="139">
        <v>1448</v>
      </c>
      <c r="B5" s="141">
        <v>3</v>
      </c>
      <c r="C5" s="141">
        <v>1</v>
      </c>
      <c r="D5" s="141">
        <v>3</v>
      </c>
      <c r="E5" s="141">
        <v>3</v>
      </c>
      <c r="F5" s="141">
        <v>2</v>
      </c>
      <c r="G5" s="141">
        <v>1</v>
      </c>
      <c r="H5" s="141">
        <v>6</v>
      </c>
      <c r="I5" s="141">
        <v>1</v>
      </c>
      <c r="J5" s="141">
        <v>1</v>
      </c>
      <c r="K5" s="141">
        <v>2</v>
      </c>
      <c r="L5" s="141">
        <v>1</v>
      </c>
      <c r="M5" s="141">
        <v>1</v>
      </c>
      <c r="N5" s="141">
        <v>1</v>
      </c>
      <c r="O5" s="141">
        <v>1</v>
      </c>
      <c r="P5" s="141">
        <v>1</v>
      </c>
      <c r="Q5" s="141">
        <v>1</v>
      </c>
      <c r="R5" s="141">
        <v>1</v>
      </c>
      <c r="S5" s="141">
        <v>1</v>
      </c>
      <c r="T5" s="141">
        <v>1</v>
      </c>
      <c r="U5" s="141">
        <v>1</v>
      </c>
      <c r="V5" s="141"/>
      <c r="W5" s="141"/>
      <c r="X5" s="141"/>
      <c r="Y5" s="141">
        <v>1</v>
      </c>
      <c r="Z5" s="141">
        <v>1</v>
      </c>
      <c r="AA5" s="141">
        <v>1</v>
      </c>
      <c r="AB5" s="141"/>
      <c r="AC5" s="141"/>
      <c r="AD5" s="141">
        <v>1</v>
      </c>
      <c r="AE5" s="141">
        <v>1</v>
      </c>
      <c r="AF5" s="141">
        <v>1</v>
      </c>
      <c r="AG5" s="141">
        <v>4</v>
      </c>
      <c r="AH5" s="141">
        <v>1</v>
      </c>
      <c r="AI5" s="141">
        <v>1</v>
      </c>
      <c r="AJ5" s="141">
        <v>1</v>
      </c>
      <c r="AK5" s="141">
        <v>1</v>
      </c>
      <c r="AL5" s="141">
        <v>1</v>
      </c>
      <c r="AM5" s="141">
        <v>2</v>
      </c>
      <c r="AN5" s="141">
        <v>1</v>
      </c>
      <c r="AO5" s="141">
        <v>1</v>
      </c>
      <c r="AP5" s="141">
        <v>1</v>
      </c>
      <c r="AQ5" s="141">
        <v>1</v>
      </c>
      <c r="AR5" s="141">
        <v>5</v>
      </c>
      <c r="AS5" s="141">
        <v>1</v>
      </c>
      <c r="AT5" s="141">
        <v>1</v>
      </c>
      <c r="AU5" s="141">
        <v>2</v>
      </c>
      <c r="AV5" s="141">
        <v>1</v>
      </c>
      <c r="AW5" s="141">
        <v>1</v>
      </c>
      <c r="AX5" s="141">
        <v>1</v>
      </c>
      <c r="AY5" s="141">
        <v>1</v>
      </c>
      <c r="AZ5" s="141">
        <v>1</v>
      </c>
      <c r="BA5" s="141">
        <v>473</v>
      </c>
    </row>
    <row r="6" spans="1:53" x14ac:dyDescent="0.2">
      <c r="A6" s="139">
        <v>1449</v>
      </c>
      <c r="B6" s="141">
        <v>2</v>
      </c>
      <c r="C6" s="141">
        <v>1</v>
      </c>
      <c r="D6" s="141">
        <v>3</v>
      </c>
      <c r="E6" s="141">
        <v>1</v>
      </c>
      <c r="F6" s="141">
        <v>4</v>
      </c>
      <c r="G6" s="141">
        <v>1</v>
      </c>
      <c r="H6" s="141">
        <v>6</v>
      </c>
      <c r="I6" s="141">
        <v>1</v>
      </c>
      <c r="J6" s="141">
        <v>1</v>
      </c>
      <c r="K6" s="141">
        <v>2</v>
      </c>
      <c r="L6" s="141">
        <v>1</v>
      </c>
      <c r="M6" s="141">
        <v>1</v>
      </c>
      <c r="N6" s="141">
        <v>1</v>
      </c>
      <c r="O6" s="141">
        <v>1</v>
      </c>
      <c r="P6" s="141">
        <v>1</v>
      </c>
      <c r="Q6" s="141">
        <v>1</v>
      </c>
      <c r="R6" s="141">
        <v>1</v>
      </c>
      <c r="S6" s="141">
        <v>1</v>
      </c>
      <c r="T6" s="141">
        <v>1</v>
      </c>
      <c r="U6" s="141">
        <v>1</v>
      </c>
      <c r="V6" s="141"/>
      <c r="W6" s="141"/>
      <c r="X6" s="141"/>
      <c r="Y6" s="141"/>
      <c r="Z6" s="141"/>
      <c r="AA6" s="141"/>
      <c r="AB6" s="141"/>
      <c r="AC6" s="141"/>
      <c r="AD6" s="141">
        <v>1</v>
      </c>
      <c r="AE6" s="141">
        <v>1</v>
      </c>
      <c r="AF6" s="141">
        <v>1</v>
      </c>
      <c r="AG6" s="141">
        <v>4</v>
      </c>
      <c r="AH6" s="141">
        <v>1</v>
      </c>
      <c r="AI6" s="141">
        <v>1</v>
      </c>
      <c r="AJ6" s="141">
        <v>1</v>
      </c>
      <c r="AK6" s="141">
        <v>1</v>
      </c>
      <c r="AL6" s="141">
        <v>1</v>
      </c>
      <c r="AM6" s="141">
        <v>2</v>
      </c>
      <c r="AN6" s="141">
        <v>1</v>
      </c>
      <c r="AO6" s="141">
        <v>1</v>
      </c>
      <c r="AP6" s="141">
        <v>1</v>
      </c>
      <c r="AQ6" s="141">
        <v>1</v>
      </c>
      <c r="AR6" s="141">
        <v>4</v>
      </c>
      <c r="AS6" s="141">
        <v>1</v>
      </c>
      <c r="AT6" s="141">
        <v>1</v>
      </c>
      <c r="AU6" s="141">
        <v>1</v>
      </c>
      <c r="AV6" s="141">
        <v>1</v>
      </c>
      <c r="AW6" s="141">
        <v>1</v>
      </c>
      <c r="AX6" s="141">
        <v>2</v>
      </c>
      <c r="AY6" s="141">
        <v>4</v>
      </c>
      <c r="AZ6" s="141">
        <v>5</v>
      </c>
      <c r="BA6" s="141">
        <v>473</v>
      </c>
    </row>
    <row r="7" spans="1:53" x14ac:dyDescent="0.2">
      <c r="A7" s="139">
        <v>1450</v>
      </c>
      <c r="B7" s="141">
        <v>2</v>
      </c>
      <c r="C7" s="141">
        <v>1</v>
      </c>
      <c r="D7" s="141">
        <v>1</v>
      </c>
      <c r="E7" s="141">
        <v>1</v>
      </c>
      <c r="F7" s="141">
        <v>2</v>
      </c>
      <c r="G7" s="141">
        <v>2</v>
      </c>
      <c r="H7" s="141">
        <v>6</v>
      </c>
      <c r="I7" s="141">
        <v>1</v>
      </c>
      <c r="J7" s="141">
        <v>1</v>
      </c>
      <c r="K7" s="141">
        <v>2</v>
      </c>
      <c r="L7" s="141">
        <v>1</v>
      </c>
      <c r="M7" s="141">
        <v>1</v>
      </c>
      <c r="N7" s="141">
        <v>1</v>
      </c>
      <c r="O7" s="141">
        <v>1</v>
      </c>
      <c r="P7" s="141">
        <v>1</v>
      </c>
      <c r="Q7" s="141">
        <v>1</v>
      </c>
      <c r="R7" s="141">
        <v>1</v>
      </c>
      <c r="S7" s="141">
        <v>1</v>
      </c>
      <c r="T7" s="141">
        <v>1</v>
      </c>
      <c r="U7" s="141">
        <v>1</v>
      </c>
      <c r="V7" s="141"/>
      <c r="W7" s="141"/>
      <c r="X7" s="141"/>
      <c r="Y7" s="141">
        <v>1</v>
      </c>
      <c r="Z7" s="141">
        <v>1</v>
      </c>
      <c r="AA7" s="141">
        <v>1</v>
      </c>
      <c r="AB7" s="141"/>
      <c r="AC7" s="141"/>
      <c r="AD7" s="141">
        <v>1</v>
      </c>
      <c r="AE7" s="141">
        <v>1</v>
      </c>
      <c r="AF7" s="141">
        <v>1</v>
      </c>
      <c r="AG7" s="141">
        <v>4</v>
      </c>
      <c r="AH7" s="141">
        <v>1</v>
      </c>
      <c r="AI7" s="141">
        <v>1</v>
      </c>
      <c r="AJ7" s="141">
        <v>1</v>
      </c>
      <c r="AK7" s="141">
        <v>1</v>
      </c>
      <c r="AL7" s="141">
        <v>1</v>
      </c>
      <c r="AM7" s="141">
        <v>2</v>
      </c>
      <c r="AN7" s="141">
        <v>1</v>
      </c>
      <c r="AO7" s="141">
        <v>1</v>
      </c>
      <c r="AP7" s="141">
        <v>1</v>
      </c>
      <c r="AQ7" s="141">
        <v>1</v>
      </c>
      <c r="AR7" s="141">
        <v>5</v>
      </c>
      <c r="AS7" s="141">
        <v>1</v>
      </c>
      <c r="AT7" s="141">
        <v>1</v>
      </c>
      <c r="AU7" s="141">
        <v>2</v>
      </c>
      <c r="AV7" s="141">
        <v>1</v>
      </c>
      <c r="AW7" s="141">
        <v>1</v>
      </c>
      <c r="AX7" s="141">
        <v>2</v>
      </c>
      <c r="AY7" s="141">
        <v>4</v>
      </c>
      <c r="AZ7" s="141">
        <v>5</v>
      </c>
      <c r="BA7" s="141">
        <v>473</v>
      </c>
    </row>
    <row r="8" spans="1:53" x14ac:dyDescent="0.2">
      <c r="A8" s="139">
        <v>1451</v>
      </c>
      <c r="B8" s="141">
        <v>6</v>
      </c>
      <c r="C8" s="141">
        <v>1</v>
      </c>
      <c r="D8" s="141">
        <v>3</v>
      </c>
      <c r="E8" s="141">
        <v>3</v>
      </c>
      <c r="F8" s="141">
        <v>1</v>
      </c>
      <c r="G8" s="141">
        <v>2</v>
      </c>
      <c r="H8" s="141">
        <v>4</v>
      </c>
      <c r="I8" s="141">
        <v>1</v>
      </c>
      <c r="J8" s="141">
        <v>1</v>
      </c>
      <c r="K8" s="141">
        <v>2</v>
      </c>
      <c r="L8" s="141">
        <v>1</v>
      </c>
      <c r="M8" s="141">
        <v>1</v>
      </c>
      <c r="N8" s="141">
        <v>1</v>
      </c>
      <c r="O8" s="141">
        <v>1</v>
      </c>
      <c r="P8" s="141">
        <v>1</v>
      </c>
      <c r="Q8" s="141">
        <v>1</v>
      </c>
      <c r="R8" s="141">
        <v>1</v>
      </c>
      <c r="S8" s="141">
        <v>1</v>
      </c>
      <c r="T8" s="141">
        <v>2</v>
      </c>
      <c r="U8" s="141">
        <v>3</v>
      </c>
      <c r="V8" s="141"/>
      <c r="W8" s="141"/>
      <c r="X8" s="141"/>
      <c r="Y8" s="141"/>
      <c r="Z8" s="141"/>
      <c r="AA8" s="141"/>
      <c r="AB8" s="141">
        <v>1</v>
      </c>
      <c r="AC8" s="141">
        <v>1</v>
      </c>
      <c r="AD8" s="141">
        <v>1</v>
      </c>
      <c r="AE8" s="141">
        <v>1</v>
      </c>
      <c r="AF8" s="141">
        <v>1</v>
      </c>
      <c r="AG8" s="141">
        <v>4</v>
      </c>
      <c r="AH8" s="141">
        <v>1</v>
      </c>
      <c r="AI8" s="141">
        <v>1</v>
      </c>
      <c r="AJ8" s="141">
        <v>1</v>
      </c>
      <c r="AK8" s="141">
        <v>1</v>
      </c>
      <c r="AL8" s="141">
        <v>1</v>
      </c>
      <c r="AM8" s="141">
        <v>2</v>
      </c>
      <c r="AN8" s="141">
        <v>1</v>
      </c>
      <c r="AO8" s="141">
        <v>1</v>
      </c>
      <c r="AP8" s="141">
        <v>1</v>
      </c>
      <c r="AQ8" s="141">
        <v>1</v>
      </c>
      <c r="AR8" s="141">
        <v>5</v>
      </c>
      <c r="AS8" s="141">
        <v>1</v>
      </c>
      <c r="AT8" s="141">
        <v>1</v>
      </c>
      <c r="AU8" s="141">
        <v>2</v>
      </c>
      <c r="AV8" s="141">
        <v>1</v>
      </c>
      <c r="AW8" s="141">
        <v>1</v>
      </c>
      <c r="AX8" s="141">
        <v>2</v>
      </c>
      <c r="AY8" s="141">
        <v>4</v>
      </c>
      <c r="AZ8" s="141">
        <v>5</v>
      </c>
      <c r="BA8" s="141">
        <v>473</v>
      </c>
    </row>
    <row r="9" spans="1:53" x14ac:dyDescent="0.2">
      <c r="A9" s="139">
        <v>1452</v>
      </c>
      <c r="B9" s="141">
        <v>2</v>
      </c>
      <c r="C9" s="141">
        <v>2</v>
      </c>
      <c r="D9" s="141">
        <v>1</v>
      </c>
      <c r="E9" s="141">
        <v>1</v>
      </c>
      <c r="F9" s="141">
        <v>2</v>
      </c>
      <c r="G9" s="141">
        <v>1</v>
      </c>
      <c r="H9" s="141">
        <v>5</v>
      </c>
      <c r="I9" s="141">
        <v>1</v>
      </c>
      <c r="J9" s="141">
        <v>1</v>
      </c>
      <c r="K9" s="141">
        <v>2</v>
      </c>
      <c r="L9" s="141">
        <v>1</v>
      </c>
      <c r="M9" s="141">
        <v>1</v>
      </c>
      <c r="N9" s="141">
        <v>1</v>
      </c>
      <c r="O9" s="141">
        <v>1</v>
      </c>
      <c r="P9" s="141">
        <v>1</v>
      </c>
      <c r="Q9" s="141">
        <v>1</v>
      </c>
      <c r="R9" s="141">
        <v>1</v>
      </c>
      <c r="S9" s="141">
        <v>1</v>
      </c>
      <c r="T9" s="141">
        <v>1</v>
      </c>
      <c r="U9" s="141">
        <v>1</v>
      </c>
      <c r="V9" s="141"/>
      <c r="W9" s="141"/>
      <c r="X9" s="141"/>
      <c r="Y9" s="141">
        <v>1</v>
      </c>
      <c r="Z9" s="141">
        <v>1</v>
      </c>
      <c r="AA9" s="141">
        <v>1</v>
      </c>
      <c r="AB9" s="141"/>
      <c r="AC9" s="141"/>
      <c r="AD9" s="141">
        <v>1</v>
      </c>
      <c r="AE9" s="141">
        <v>1</v>
      </c>
      <c r="AF9" s="141">
        <v>1</v>
      </c>
      <c r="AG9" s="141">
        <v>4</v>
      </c>
      <c r="AH9" s="141">
        <v>1</v>
      </c>
      <c r="AI9" s="141">
        <v>1</v>
      </c>
      <c r="AJ9" s="141">
        <v>1</v>
      </c>
      <c r="AK9" s="141">
        <v>1</v>
      </c>
      <c r="AL9" s="141">
        <v>1</v>
      </c>
      <c r="AM9" s="141">
        <v>2</v>
      </c>
      <c r="AN9" s="141">
        <v>1</v>
      </c>
      <c r="AO9" s="141">
        <v>1</v>
      </c>
      <c r="AP9" s="141">
        <v>1</v>
      </c>
      <c r="AQ9" s="141">
        <v>1</v>
      </c>
      <c r="AR9" s="141">
        <v>5</v>
      </c>
      <c r="AS9" s="141">
        <v>1</v>
      </c>
      <c r="AT9" s="141">
        <v>1</v>
      </c>
      <c r="AU9" s="141">
        <v>2</v>
      </c>
      <c r="AV9" s="141">
        <v>1</v>
      </c>
      <c r="AW9" s="141">
        <v>1</v>
      </c>
      <c r="AX9" s="141">
        <v>2</v>
      </c>
      <c r="AY9" s="141">
        <v>4</v>
      </c>
      <c r="AZ9" s="141">
        <v>5</v>
      </c>
      <c r="BA9" s="141">
        <v>473</v>
      </c>
    </row>
    <row r="10" spans="1:53" x14ac:dyDescent="0.2">
      <c r="A10" s="139">
        <v>1453</v>
      </c>
      <c r="B10" s="141">
        <v>2</v>
      </c>
      <c r="C10" s="141">
        <v>1</v>
      </c>
      <c r="D10" s="141">
        <v>1</v>
      </c>
      <c r="E10" s="141">
        <v>1</v>
      </c>
      <c r="F10" s="141">
        <v>2</v>
      </c>
      <c r="G10" s="141">
        <v>1</v>
      </c>
      <c r="H10" s="141">
        <v>6</v>
      </c>
      <c r="I10" s="141">
        <v>1</v>
      </c>
      <c r="J10" s="141">
        <v>1</v>
      </c>
      <c r="K10" s="141">
        <v>2</v>
      </c>
      <c r="L10" s="141">
        <v>1</v>
      </c>
      <c r="M10" s="141">
        <v>3</v>
      </c>
      <c r="N10" s="141">
        <v>1</v>
      </c>
      <c r="O10" s="141">
        <v>2</v>
      </c>
      <c r="P10" s="141">
        <v>1</v>
      </c>
      <c r="Q10" s="141">
        <v>2</v>
      </c>
      <c r="R10" s="141">
        <v>1</v>
      </c>
      <c r="S10" s="141">
        <v>1</v>
      </c>
      <c r="T10" s="141">
        <v>2</v>
      </c>
      <c r="U10" s="141">
        <v>3</v>
      </c>
      <c r="V10" s="141"/>
      <c r="W10" s="141"/>
      <c r="X10" s="141"/>
      <c r="Y10" s="141">
        <v>1</v>
      </c>
      <c r="Z10" s="141">
        <v>1</v>
      </c>
      <c r="AA10" s="141">
        <v>1</v>
      </c>
      <c r="AB10" s="141"/>
      <c r="AC10" s="141"/>
      <c r="AD10" s="141">
        <v>1</v>
      </c>
      <c r="AE10" s="141">
        <v>1</v>
      </c>
      <c r="AF10" s="141">
        <v>1</v>
      </c>
      <c r="AG10" s="141">
        <v>4</v>
      </c>
      <c r="AH10" s="141">
        <v>1</v>
      </c>
      <c r="AI10" s="141">
        <v>1</v>
      </c>
      <c r="AJ10" s="141">
        <v>1</v>
      </c>
      <c r="AK10" s="141">
        <v>1</v>
      </c>
      <c r="AL10" s="141">
        <v>1</v>
      </c>
      <c r="AM10" s="141">
        <v>2</v>
      </c>
      <c r="AN10" s="141">
        <v>1</v>
      </c>
      <c r="AO10" s="141">
        <v>2</v>
      </c>
      <c r="AP10" s="141">
        <v>1</v>
      </c>
      <c r="AQ10" s="141">
        <v>1</v>
      </c>
      <c r="AR10" s="141">
        <v>5</v>
      </c>
      <c r="AS10" s="141">
        <v>2</v>
      </c>
      <c r="AT10" s="141">
        <v>1</v>
      </c>
      <c r="AU10" s="141">
        <v>2</v>
      </c>
      <c r="AV10" s="141">
        <v>1</v>
      </c>
      <c r="AW10" s="141">
        <v>1</v>
      </c>
      <c r="AX10" s="141">
        <v>2</v>
      </c>
      <c r="AY10" s="141">
        <v>4</v>
      </c>
      <c r="AZ10" s="141">
        <v>1</v>
      </c>
      <c r="BA10" s="141">
        <v>473</v>
      </c>
    </row>
    <row r="11" spans="1:53" x14ac:dyDescent="0.2">
      <c r="A11" s="139">
        <v>1454</v>
      </c>
      <c r="B11" s="141">
        <v>4</v>
      </c>
      <c r="C11" s="141">
        <v>1</v>
      </c>
      <c r="D11" s="141">
        <v>6</v>
      </c>
      <c r="E11" s="141">
        <v>6</v>
      </c>
      <c r="F11" s="141">
        <v>2</v>
      </c>
      <c r="G11" s="141">
        <v>1</v>
      </c>
      <c r="H11" s="141">
        <v>5</v>
      </c>
      <c r="I11" s="141">
        <v>1</v>
      </c>
      <c r="J11" s="141">
        <v>1</v>
      </c>
      <c r="K11" s="141">
        <v>2</v>
      </c>
      <c r="L11" s="141">
        <v>1</v>
      </c>
      <c r="M11" s="141">
        <v>1</v>
      </c>
      <c r="N11" s="141">
        <v>1</v>
      </c>
      <c r="O11" s="141">
        <v>1</v>
      </c>
      <c r="P11" s="141">
        <v>1</v>
      </c>
      <c r="Q11" s="141">
        <v>1</v>
      </c>
      <c r="R11" s="141">
        <v>1</v>
      </c>
      <c r="S11" s="141">
        <v>1</v>
      </c>
      <c r="T11" s="141">
        <v>1</v>
      </c>
      <c r="U11" s="141">
        <v>1</v>
      </c>
      <c r="V11" s="141"/>
      <c r="W11" s="141"/>
      <c r="X11" s="141"/>
      <c r="Y11" s="141">
        <v>1</v>
      </c>
      <c r="Z11" s="141">
        <v>1</v>
      </c>
      <c r="AA11" s="141">
        <v>1</v>
      </c>
      <c r="AB11" s="141"/>
      <c r="AC11" s="141"/>
      <c r="AD11" s="141">
        <v>1</v>
      </c>
      <c r="AE11" s="141">
        <v>1</v>
      </c>
      <c r="AF11" s="141">
        <v>1</v>
      </c>
      <c r="AG11" s="141">
        <v>4</v>
      </c>
      <c r="AH11" s="141">
        <v>1</v>
      </c>
      <c r="AI11" s="141">
        <v>1</v>
      </c>
      <c r="AJ11" s="141">
        <v>1</v>
      </c>
      <c r="AK11" s="141">
        <v>1</v>
      </c>
      <c r="AL11" s="141">
        <v>1</v>
      </c>
      <c r="AM11" s="141">
        <v>2</v>
      </c>
      <c r="AN11" s="141">
        <v>1</v>
      </c>
      <c r="AO11" s="141">
        <v>1</v>
      </c>
      <c r="AP11" s="141">
        <v>1</v>
      </c>
      <c r="AQ11" s="141">
        <v>1</v>
      </c>
      <c r="AR11" s="141">
        <v>5</v>
      </c>
      <c r="AS11" s="141">
        <v>1</v>
      </c>
      <c r="AT11" s="141">
        <v>1</v>
      </c>
      <c r="AU11" s="141">
        <v>2</v>
      </c>
      <c r="AV11" s="141">
        <v>1</v>
      </c>
      <c r="AW11" s="141">
        <v>1</v>
      </c>
      <c r="AX11" s="141">
        <v>1</v>
      </c>
      <c r="AY11" s="141">
        <v>3</v>
      </c>
      <c r="AZ11" s="141">
        <v>3</v>
      </c>
      <c r="BA11" s="141">
        <v>473</v>
      </c>
    </row>
    <row r="12" spans="1:53" x14ac:dyDescent="0.2">
      <c r="V12" s="139"/>
      <c r="W12" s="139"/>
      <c r="X12" s="139"/>
      <c r="Y12" s="139"/>
      <c r="Z12" s="139"/>
      <c r="AA12" s="139"/>
      <c r="AB12" s="139"/>
      <c r="AC12" s="139"/>
      <c r="AE12" s="139"/>
      <c r="AF12" s="139"/>
      <c r="AG12" s="139"/>
      <c r="AH12" s="139"/>
      <c r="AR12" s="139"/>
    </row>
    <row r="13" spans="1:53" x14ac:dyDescent="0.2">
      <c r="V13" s="139"/>
      <c r="W13" s="139"/>
      <c r="X13" s="139"/>
      <c r="Y13" s="139"/>
      <c r="Z13" s="139"/>
      <c r="AA13" s="139"/>
      <c r="AB13" s="139"/>
      <c r="AC13" s="139"/>
      <c r="AE13" s="139"/>
      <c r="AF13" s="139"/>
      <c r="AG13" s="139"/>
      <c r="AH13" s="139"/>
      <c r="AR13" s="139"/>
    </row>
    <row r="14" spans="1:53" x14ac:dyDescent="0.2">
      <c r="V14" s="139"/>
      <c r="W14" s="139"/>
      <c r="X14" s="139"/>
      <c r="Y14" s="139"/>
      <c r="Z14" s="139"/>
      <c r="AA14" s="139"/>
      <c r="AB14" s="139"/>
      <c r="AC14" s="139"/>
      <c r="AE14" s="139"/>
      <c r="AF14" s="139"/>
      <c r="AG14" s="139"/>
      <c r="AH14" s="139"/>
      <c r="AR14" s="139"/>
    </row>
    <row r="15" spans="1:53" x14ac:dyDescent="0.2">
      <c r="V15" s="139"/>
      <c r="W15" s="139"/>
      <c r="X15" s="139"/>
      <c r="Y15" s="139"/>
      <c r="Z15" s="139"/>
      <c r="AA15" s="139"/>
      <c r="AB15" s="139"/>
      <c r="AC15" s="139"/>
      <c r="AE15" s="139"/>
      <c r="AF15" s="139"/>
      <c r="AG15" s="139"/>
      <c r="AH15" s="139"/>
      <c r="AR15" s="139"/>
    </row>
    <row r="16" spans="1:53" x14ac:dyDescent="0.2">
      <c r="V16" s="139"/>
      <c r="W16" s="139"/>
      <c r="X16" s="139"/>
      <c r="Y16" s="139"/>
      <c r="Z16" s="139"/>
      <c r="AA16" s="139"/>
      <c r="AB16" s="139"/>
      <c r="AC16" s="139"/>
      <c r="AE16" s="139"/>
      <c r="AF16" s="139"/>
      <c r="AG16" s="139"/>
      <c r="AH16" s="139"/>
      <c r="AR16" s="139"/>
    </row>
    <row r="17" spans="22:44" x14ac:dyDescent="0.2">
      <c r="V17" s="139"/>
      <c r="W17" s="139"/>
      <c r="X17" s="139"/>
      <c r="Y17" s="139"/>
      <c r="Z17" s="139"/>
      <c r="AA17" s="139"/>
      <c r="AB17" s="139"/>
      <c r="AC17" s="139"/>
      <c r="AE17" s="139"/>
      <c r="AF17" s="139"/>
      <c r="AG17" s="139"/>
      <c r="AH17" s="139"/>
      <c r="AR17" s="139"/>
    </row>
    <row r="18" spans="22:44" x14ac:dyDescent="0.2">
      <c r="V18" s="139"/>
      <c r="W18" s="139"/>
      <c r="X18" s="139"/>
      <c r="Y18" s="139"/>
      <c r="Z18" s="139"/>
      <c r="AA18" s="139"/>
      <c r="AB18" s="139"/>
      <c r="AC18" s="139"/>
      <c r="AE18" s="139"/>
      <c r="AF18" s="139"/>
      <c r="AG18" s="139"/>
      <c r="AH18" s="139"/>
      <c r="AR18" s="139"/>
    </row>
    <row r="19" spans="22:44" x14ac:dyDescent="0.2">
      <c r="V19" s="139"/>
      <c r="W19" s="139"/>
      <c r="X19" s="139"/>
      <c r="Y19" s="139"/>
      <c r="Z19" s="139"/>
      <c r="AA19" s="139"/>
      <c r="AB19" s="139"/>
      <c r="AC19" s="139"/>
      <c r="AE19" s="139"/>
      <c r="AF19" s="139"/>
      <c r="AG19" s="139"/>
      <c r="AH19" s="139"/>
      <c r="AR19" s="139"/>
    </row>
    <row r="20" spans="22:44" x14ac:dyDescent="0.2">
      <c r="V20" s="139"/>
      <c r="W20" s="139"/>
      <c r="X20" s="139"/>
      <c r="Y20" s="139"/>
      <c r="Z20" s="139"/>
      <c r="AA20" s="139"/>
      <c r="AB20" s="139"/>
      <c r="AC20" s="139"/>
      <c r="AE20" s="139"/>
      <c r="AF20" s="139"/>
      <c r="AG20" s="139"/>
      <c r="AH20" s="139"/>
      <c r="AR20" s="139"/>
    </row>
    <row r="21" spans="22:44" x14ac:dyDescent="0.2">
      <c r="V21" s="139"/>
      <c r="W21" s="139"/>
      <c r="X21" s="139"/>
      <c r="Y21" s="139"/>
      <c r="Z21" s="139"/>
      <c r="AA21" s="139"/>
      <c r="AB21" s="139"/>
      <c r="AC21" s="139"/>
      <c r="AE21" s="139"/>
      <c r="AF21" s="139"/>
      <c r="AG21" s="139"/>
      <c r="AH21" s="139"/>
      <c r="AR21" s="139"/>
    </row>
    <row r="22" spans="22:44" x14ac:dyDescent="0.2">
      <c r="V22" s="139"/>
      <c r="W22" s="139"/>
      <c r="X22" s="139"/>
      <c r="Y22" s="139"/>
      <c r="Z22" s="139"/>
      <c r="AA22" s="139"/>
      <c r="AB22" s="139"/>
      <c r="AC22" s="139"/>
      <c r="AE22" s="139"/>
      <c r="AF22" s="139"/>
      <c r="AG22" s="139"/>
      <c r="AH22" s="139"/>
      <c r="AR22" s="139"/>
    </row>
    <row r="23" spans="22:44" x14ac:dyDescent="0.2">
      <c r="V23" s="139"/>
      <c r="W23" s="139"/>
      <c r="X23" s="139"/>
      <c r="Y23" s="139"/>
      <c r="Z23" s="139"/>
      <c r="AA23" s="139"/>
      <c r="AB23" s="139"/>
      <c r="AC23" s="139"/>
      <c r="AE23" s="139"/>
      <c r="AF23" s="139"/>
      <c r="AG23" s="139"/>
      <c r="AH23" s="139"/>
      <c r="AR23" s="139"/>
    </row>
    <row r="24" spans="22:44" x14ac:dyDescent="0.2">
      <c r="V24" s="139"/>
      <c r="W24" s="139"/>
      <c r="X24" s="139"/>
      <c r="Y24" s="139"/>
      <c r="Z24" s="139"/>
      <c r="AA24" s="139"/>
      <c r="AB24" s="139"/>
      <c r="AC24" s="139"/>
      <c r="AE24" s="139"/>
      <c r="AF24" s="139"/>
      <c r="AG24" s="139"/>
      <c r="AH24" s="139"/>
      <c r="AR24" s="139"/>
    </row>
    <row r="25" spans="22:44" x14ac:dyDescent="0.2">
      <c r="V25" s="139"/>
      <c r="W25" s="139"/>
      <c r="X25" s="139"/>
      <c r="Y25" s="139"/>
      <c r="Z25" s="139"/>
      <c r="AA25" s="139"/>
      <c r="AB25" s="139"/>
      <c r="AC25" s="139"/>
      <c r="AE25" s="139"/>
      <c r="AF25" s="139"/>
      <c r="AG25" s="139"/>
      <c r="AH25" s="139"/>
      <c r="AR25" s="139"/>
    </row>
    <row r="26" spans="22:44" x14ac:dyDescent="0.2">
      <c r="V26" s="139"/>
      <c r="W26" s="139"/>
      <c r="X26" s="139"/>
      <c r="Y26" s="139"/>
      <c r="Z26" s="139"/>
      <c r="AA26" s="139"/>
      <c r="AB26" s="139"/>
      <c r="AC26" s="139"/>
      <c r="AE26" s="139"/>
      <c r="AF26" s="139"/>
      <c r="AG26" s="139"/>
      <c r="AH26" s="139"/>
      <c r="AR26" s="139"/>
    </row>
    <row r="27" spans="22:44" x14ac:dyDescent="0.2">
      <c r="V27" s="139"/>
      <c r="W27" s="139"/>
      <c r="X27" s="139"/>
      <c r="Y27" s="139"/>
      <c r="Z27" s="139"/>
      <c r="AA27" s="139"/>
      <c r="AB27" s="139"/>
      <c r="AC27" s="139"/>
      <c r="AE27" s="139"/>
      <c r="AF27" s="139"/>
      <c r="AG27" s="139"/>
      <c r="AH27" s="139"/>
      <c r="AR27" s="139"/>
    </row>
    <row r="28" spans="22:44" x14ac:dyDescent="0.2">
      <c r="V28" s="139"/>
      <c r="W28" s="139"/>
      <c r="X28" s="139"/>
      <c r="Y28" s="139"/>
      <c r="Z28" s="139"/>
      <c r="AA28" s="139"/>
      <c r="AB28" s="139"/>
      <c r="AC28" s="139"/>
      <c r="AE28" s="139"/>
      <c r="AF28" s="139"/>
      <c r="AG28" s="139"/>
      <c r="AH28" s="139"/>
      <c r="AR28" s="139"/>
    </row>
    <row r="29" spans="22:44" x14ac:dyDescent="0.2">
      <c r="V29" s="139"/>
      <c r="W29" s="139"/>
      <c r="X29" s="139"/>
      <c r="Y29" s="139"/>
      <c r="Z29" s="139"/>
      <c r="AA29" s="139"/>
      <c r="AB29" s="139"/>
      <c r="AC29" s="139"/>
      <c r="AE29" s="139"/>
      <c r="AF29" s="139"/>
      <c r="AG29" s="139"/>
      <c r="AH29" s="139"/>
      <c r="AR29" s="139"/>
    </row>
    <row r="30" spans="22:44" x14ac:dyDescent="0.2">
      <c r="V30" s="139"/>
      <c r="W30" s="139"/>
      <c r="X30" s="139"/>
      <c r="Y30" s="139"/>
      <c r="Z30" s="139"/>
      <c r="AA30" s="139"/>
      <c r="AB30" s="139"/>
      <c r="AC30" s="139"/>
      <c r="AE30" s="139"/>
      <c r="AF30" s="139"/>
      <c r="AG30" s="139"/>
      <c r="AH30" s="139"/>
      <c r="AR30" s="139"/>
    </row>
    <row r="31" spans="22:44" x14ac:dyDescent="0.2">
      <c r="V31" s="139"/>
      <c r="W31" s="139"/>
      <c r="X31" s="139"/>
      <c r="Y31" s="139"/>
      <c r="Z31" s="139"/>
      <c r="AA31" s="139"/>
      <c r="AB31" s="139"/>
      <c r="AC31" s="139"/>
      <c r="AE31" s="139"/>
      <c r="AF31" s="139"/>
      <c r="AG31" s="139"/>
      <c r="AH31" s="139"/>
      <c r="AR31" s="139"/>
    </row>
    <row r="32" spans="22:44" x14ac:dyDescent="0.2">
      <c r="V32" s="139"/>
      <c r="W32" s="139"/>
      <c r="X32" s="139"/>
      <c r="Y32" s="139"/>
      <c r="Z32" s="139"/>
      <c r="AA32" s="139"/>
      <c r="AB32" s="139"/>
      <c r="AC32" s="139"/>
      <c r="AE32" s="139"/>
      <c r="AF32" s="139"/>
      <c r="AG32" s="139"/>
      <c r="AH32" s="139"/>
      <c r="AR32" s="139"/>
    </row>
    <row r="33" spans="22:44" x14ac:dyDescent="0.2">
      <c r="V33" s="139"/>
      <c r="W33" s="139"/>
      <c r="X33" s="139"/>
      <c r="Y33" s="139"/>
      <c r="Z33" s="139"/>
      <c r="AA33" s="139"/>
      <c r="AB33" s="139"/>
      <c r="AC33" s="139"/>
      <c r="AE33" s="139"/>
      <c r="AF33" s="139"/>
      <c r="AG33" s="139"/>
      <c r="AH33" s="139"/>
      <c r="AR33" s="139"/>
    </row>
    <row r="34" spans="22:44" x14ac:dyDescent="0.2">
      <c r="V34" s="139"/>
      <c r="W34" s="139"/>
      <c r="X34" s="139"/>
      <c r="Y34" s="139"/>
      <c r="Z34" s="139"/>
      <c r="AA34" s="139"/>
      <c r="AB34" s="139"/>
      <c r="AC34" s="139"/>
      <c r="AE34" s="139"/>
      <c r="AF34" s="139"/>
      <c r="AG34" s="139"/>
      <c r="AH34" s="139"/>
      <c r="AR34" s="139"/>
    </row>
    <row r="35" spans="22:44" x14ac:dyDescent="0.2">
      <c r="V35" s="139"/>
      <c r="W35" s="139"/>
      <c r="X35" s="139"/>
      <c r="Y35" s="139"/>
      <c r="Z35" s="139"/>
      <c r="AA35" s="139"/>
      <c r="AB35" s="139"/>
      <c r="AC35" s="139"/>
      <c r="AE35" s="139"/>
      <c r="AF35" s="139"/>
      <c r="AG35" s="139"/>
      <c r="AH35" s="139"/>
      <c r="AR35" s="139"/>
    </row>
    <row r="36" spans="22:44" x14ac:dyDescent="0.2">
      <c r="V36" s="139"/>
      <c r="W36" s="139"/>
      <c r="X36" s="139"/>
      <c r="Y36" s="139"/>
      <c r="Z36" s="139"/>
      <c r="AA36" s="139"/>
      <c r="AB36" s="139"/>
      <c r="AC36" s="139"/>
      <c r="AE36" s="139"/>
      <c r="AF36" s="139"/>
      <c r="AG36" s="139"/>
      <c r="AH36" s="139"/>
      <c r="AR36" s="139"/>
    </row>
    <row r="37" spans="22:44" x14ac:dyDescent="0.2">
      <c r="V37" s="139"/>
      <c r="W37" s="139"/>
      <c r="X37" s="139"/>
      <c r="Y37" s="139"/>
      <c r="Z37" s="139"/>
      <c r="AA37" s="139"/>
      <c r="AB37" s="139"/>
      <c r="AC37" s="139"/>
      <c r="AE37" s="139"/>
      <c r="AF37" s="139"/>
      <c r="AG37" s="139"/>
      <c r="AH37" s="139"/>
      <c r="AR37" s="139"/>
    </row>
    <row r="38" spans="22:44" x14ac:dyDescent="0.2">
      <c r="V38" s="139"/>
      <c r="W38" s="139"/>
      <c r="X38" s="139"/>
      <c r="Y38" s="139"/>
      <c r="Z38" s="139"/>
      <c r="AA38" s="139"/>
      <c r="AB38" s="139"/>
      <c r="AC38" s="139"/>
      <c r="AE38" s="139"/>
      <c r="AF38" s="139"/>
      <c r="AG38" s="139"/>
      <c r="AH38" s="139"/>
      <c r="AR38" s="139"/>
    </row>
    <row r="39" spans="22:44" x14ac:dyDescent="0.2">
      <c r="V39" s="139"/>
      <c r="W39" s="139"/>
      <c r="X39" s="139"/>
      <c r="Y39" s="139"/>
      <c r="Z39" s="139"/>
      <c r="AA39" s="139"/>
      <c r="AB39" s="139"/>
      <c r="AC39" s="139"/>
      <c r="AE39" s="139"/>
      <c r="AF39" s="139"/>
      <c r="AG39" s="139"/>
      <c r="AH39" s="139"/>
      <c r="AR39" s="139"/>
    </row>
    <row r="40" spans="22:44" x14ac:dyDescent="0.2">
      <c r="V40" s="139"/>
      <c r="W40" s="139"/>
      <c r="X40" s="139"/>
      <c r="Y40" s="139"/>
      <c r="Z40" s="139"/>
      <c r="AA40" s="139"/>
      <c r="AB40" s="139"/>
      <c r="AC40" s="139"/>
      <c r="AE40" s="139"/>
      <c r="AF40" s="139"/>
      <c r="AG40" s="139"/>
      <c r="AH40" s="139"/>
      <c r="AR40" s="139"/>
    </row>
    <row r="41" spans="22:44" x14ac:dyDescent="0.2">
      <c r="V41" s="139"/>
      <c r="W41" s="139"/>
      <c r="X41" s="139"/>
      <c r="Y41" s="139"/>
      <c r="Z41" s="139"/>
      <c r="AA41" s="139"/>
      <c r="AB41" s="139"/>
      <c r="AC41" s="139"/>
      <c r="AE41" s="139"/>
      <c r="AF41" s="139"/>
      <c r="AG41" s="139"/>
      <c r="AH41" s="139"/>
      <c r="AR41" s="139"/>
    </row>
    <row r="42" spans="22:44" x14ac:dyDescent="0.2">
      <c r="V42" s="139"/>
      <c r="W42" s="139"/>
      <c r="X42" s="139"/>
      <c r="Y42" s="139"/>
      <c r="Z42" s="139"/>
      <c r="AA42" s="139"/>
      <c r="AB42" s="139"/>
      <c r="AC42" s="139"/>
      <c r="AE42" s="139"/>
      <c r="AF42" s="139"/>
      <c r="AG42" s="139"/>
      <c r="AH42" s="139"/>
      <c r="AR42" s="139"/>
    </row>
    <row r="43" spans="22:44" x14ac:dyDescent="0.2">
      <c r="V43" s="139"/>
      <c r="W43" s="139"/>
      <c r="X43" s="139"/>
      <c r="Y43" s="139"/>
      <c r="Z43" s="139"/>
      <c r="AA43" s="139"/>
      <c r="AB43" s="139"/>
      <c r="AC43" s="139"/>
      <c r="AE43" s="139"/>
      <c r="AF43" s="139"/>
      <c r="AG43" s="139"/>
      <c r="AH43" s="139"/>
      <c r="AR43" s="139"/>
    </row>
    <row r="44" spans="22:44" x14ac:dyDescent="0.2">
      <c r="V44" s="139"/>
      <c r="W44" s="139"/>
      <c r="X44" s="139"/>
      <c r="Y44" s="139"/>
      <c r="Z44" s="139"/>
      <c r="AA44" s="139"/>
      <c r="AB44" s="139"/>
      <c r="AC44" s="139"/>
      <c r="AE44" s="139"/>
      <c r="AF44" s="139"/>
      <c r="AG44" s="139"/>
      <c r="AH44" s="139"/>
      <c r="AR44" s="139"/>
    </row>
    <row r="45" spans="22:44" x14ac:dyDescent="0.2">
      <c r="V45" s="139"/>
      <c r="W45" s="139"/>
      <c r="X45" s="139"/>
      <c r="Y45" s="139"/>
      <c r="Z45" s="139"/>
      <c r="AA45" s="139"/>
      <c r="AB45" s="139"/>
      <c r="AC45" s="139"/>
      <c r="AE45" s="139"/>
      <c r="AF45" s="139"/>
      <c r="AG45" s="139"/>
      <c r="AH45" s="139"/>
      <c r="AR45" s="139"/>
    </row>
    <row r="46" spans="22:44" x14ac:dyDescent="0.2">
      <c r="V46" s="139"/>
      <c r="W46" s="139"/>
      <c r="X46" s="139"/>
      <c r="Y46" s="139"/>
      <c r="Z46" s="139"/>
      <c r="AA46" s="139"/>
      <c r="AB46" s="139"/>
      <c r="AC46" s="139"/>
      <c r="AE46" s="139"/>
      <c r="AF46" s="139"/>
      <c r="AG46" s="139"/>
      <c r="AH46" s="139"/>
      <c r="AR46" s="139"/>
    </row>
    <row r="47" spans="22:44" x14ac:dyDescent="0.2">
      <c r="V47" s="139"/>
      <c r="W47" s="139"/>
      <c r="X47" s="139"/>
      <c r="Y47" s="139"/>
      <c r="Z47" s="139"/>
      <c r="AA47" s="139"/>
      <c r="AB47" s="139"/>
      <c r="AC47" s="139"/>
      <c r="AE47" s="139"/>
      <c r="AF47" s="139"/>
      <c r="AG47" s="139"/>
      <c r="AH47" s="139"/>
      <c r="AR47" s="139"/>
    </row>
    <row r="48" spans="22:44" x14ac:dyDescent="0.2">
      <c r="V48" s="139"/>
      <c r="W48" s="139"/>
      <c r="X48" s="139"/>
      <c r="Y48" s="139"/>
      <c r="Z48" s="139"/>
      <c r="AA48" s="139"/>
      <c r="AB48" s="139"/>
      <c r="AC48" s="139"/>
      <c r="AE48" s="139"/>
      <c r="AF48" s="139"/>
      <c r="AG48" s="139"/>
      <c r="AH48" s="139"/>
      <c r="AR48" s="139"/>
    </row>
    <row r="49" spans="22:44" x14ac:dyDescent="0.2">
      <c r="V49" s="139"/>
      <c r="W49" s="139"/>
      <c r="X49" s="139"/>
      <c r="Y49" s="139"/>
      <c r="Z49" s="139"/>
      <c r="AA49" s="139"/>
      <c r="AB49" s="139"/>
      <c r="AC49" s="139"/>
      <c r="AE49" s="139"/>
      <c r="AF49" s="139"/>
      <c r="AG49" s="139"/>
      <c r="AH49" s="139"/>
      <c r="AR49" s="139"/>
    </row>
    <row r="50" spans="22:44" x14ac:dyDescent="0.2">
      <c r="V50" s="139"/>
      <c r="W50" s="139"/>
      <c r="X50" s="139"/>
      <c r="Y50" s="139"/>
      <c r="Z50" s="139"/>
      <c r="AA50" s="139"/>
      <c r="AB50" s="139"/>
      <c r="AC50" s="139"/>
      <c r="AE50" s="139"/>
      <c r="AF50" s="139"/>
      <c r="AG50" s="139"/>
      <c r="AH50" s="139"/>
      <c r="AR50" s="139"/>
    </row>
    <row r="51" spans="22:44" x14ac:dyDescent="0.2">
      <c r="V51" s="139"/>
      <c r="W51" s="139"/>
      <c r="X51" s="139"/>
      <c r="Y51" s="139"/>
      <c r="Z51" s="139"/>
      <c r="AA51" s="139"/>
      <c r="AB51" s="139"/>
      <c r="AC51" s="139"/>
      <c r="AE51" s="139"/>
      <c r="AF51" s="139"/>
      <c r="AG51" s="139"/>
      <c r="AH51" s="139"/>
      <c r="AR51" s="139"/>
    </row>
    <row r="52" spans="22:44" x14ac:dyDescent="0.2">
      <c r="V52" s="139"/>
      <c r="W52" s="139"/>
      <c r="X52" s="139"/>
      <c r="Y52" s="139"/>
      <c r="Z52" s="139"/>
      <c r="AA52" s="139"/>
      <c r="AB52" s="139"/>
      <c r="AC52" s="139"/>
      <c r="AE52" s="139"/>
      <c r="AF52" s="139"/>
      <c r="AG52" s="139"/>
      <c r="AH52" s="139"/>
      <c r="AR52" s="139"/>
    </row>
    <row r="53" spans="22:44" x14ac:dyDescent="0.2">
      <c r="V53" s="139"/>
      <c r="W53" s="139"/>
      <c r="X53" s="139"/>
      <c r="Y53" s="139"/>
      <c r="Z53" s="139"/>
      <c r="AA53" s="139"/>
      <c r="AB53" s="139"/>
      <c r="AC53" s="139"/>
      <c r="AE53" s="139"/>
      <c r="AF53" s="139"/>
      <c r="AG53" s="139"/>
      <c r="AH53" s="139"/>
      <c r="AR53" s="139"/>
    </row>
    <row r="54" spans="22:44" x14ac:dyDescent="0.2">
      <c r="V54" s="139"/>
      <c r="W54" s="139"/>
      <c r="X54" s="139"/>
      <c r="Y54" s="139"/>
      <c r="Z54" s="139"/>
      <c r="AA54" s="139"/>
      <c r="AB54" s="139"/>
      <c r="AC54" s="139"/>
      <c r="AE54" s="139"/>
      <c r="AF54" s="139"/>
      <c r="AG54" s="139"/>
      <c r="AH54" s="139"/>
      <c r="AR54" s="139"/>
    </row>
    <row r="55" spans="22:44" x14ac:dyDescent="0.2">
      <c r="V55" s="139"/>
      <c r="W55" s="139"/>
      <c r="X55" s="139"/>
      <c r="Y55" s="139"/>
      <c r="Z55" s="139"/>
      <c r="AA55" s="139"/>
      <c r="AB55" s="139"/>
      <c r="AC55" s="139"/>
      <c r="AE55" s="139"/>
      <c r="AF55" s="139"/>
      <c r="AG55" s="139"/>
      <c r="AH55" s="139"/>
      <c r="AR55" s="139"/>
    </row>
    <row r="56" spans="22:44" x14ac:dyDescent="0.2">
      <c r="V56" s="139"/>
      <c r="W56" s="139"/>
      <c r="X56" s="139"/>
      <c r="Y56" s="139"/>
      <c r="Z56" s="139"/>
      <c r="AA56" s="139"/>
      <c r="AB56" s="139"/>
      <c r="AC56" s="139"/>
      <c r="AE56" s="139"/>
      <c r="AF56" s="139"/>
      <c r="AG56" s="139"/>
      <c r="AH56" s="139"/>
      <c r="AR56" s="139"/>
    </row>
    <row r="57" spans="22:44" x14ac:dyDescent="0.2">
      <c r="V57" s="139"/>
      <c r="W57" s="139"/>
      <c r="X57" s="139"/>
      <c r="Y57" s="139"/>
      <c r="Z57" s="139"/>
      <c r="AA57" s="139"/>
      <c r="AB57" s="139"/>
      <c r="AC57" s="139"/>
      <c r="AE57" s="139"/>
      <c r="AF57" s="139"/>
      <c r="AG57" s="139"/>
      <c r="AH57" s="139"/>
      <c r="AR57" s="139"/>
    </row>
    <row r="58" spans="22:44" x14ac:dyDescent="0.2">
      <c r="V58" s="139"/>
      <c r="W58" s="139"/>
      <c r="X58" s="139"/>
      <c r="Y58" s="139"/>
      <c r="Z58" s="139"/>
      <c r="AA58" s="139"/>
      <c r="AB58" s="139"/>
      <c r="AC58" s="139"/>
      <c r="AE58" s="139"/>
      <c r="AF58" s="139"/>
      <c r="AG58" s="139"/>
      <c r="AH58" s="139"/>
      <c r="AR58" s="139"/>
    </row>
    <row r="59" spans="22:44" x14ac:dyDescent="0.2">
      <c r="V59" s="139"/>
      <c r="W59" s="139"/>
      <c r="X59" s="139"/>
      <c r="Y59" s="139"/>
      <c r="Z59" s="139"/>
      <c r="AA59" s="139"/>
      <c r="AB59" s="139"/>
      <c r="AC59" s="139"/>
      <c r="AE59" s="139"/>
      <c r="AF59" s="139"/>
      <c r="AG59" s="139"/>
      <c r="AH59" s="139"/>
      <c r="AR59" s="139"/>
    </row>
    <row r="60" spans="22:44" x14ac:dyDescent="0.2">
      <c r="V60" s="139"/>
      <c r="W60" s="139"/>
      <c r="X60" s="139"/>
      <c r="Y60" s="139"/>
      <c r="Z60" s="139"/>
      <c r="AA60" s="139"/>
      <c r="AB60" s="139"/>
      <c r="AC60" s="139"/>
      <c r="AE60" s="139"/>
      <c r="AF60" s="139"/>
      <c r="AG60" s="139"/>
      <c r="AH60" s="139"/>
      <c r="AR60" s="139"/>
    </row>
    <row r="61" spans="22:44" x14ac:dyDescent="0.2">
      <c r="V61" s="139"/>
      <c r="W61" s="139"/>
      <c r="X61" s="139"/>
      <c r="Y61" s="139"/>
      <c r="Z61" s="139"/>
      <c r="AA61" s="139"/>
      <c r="AB61" s="139"/>
      <c r="AC61" s="139"/>
      <c r="AE61" s="139"/>
      <c r="AF61" s="139"/>
      <c r="AG61" s="139"/>
      <c r="AH61" s="139"/>
      <c r="AR61" s="139"/>
    </row>
    <row r="62" spans="22:44" x14ac:dyDescent="0.2">
      <c r="V62" s="139"/>
      <c r="W62" s="139"/>
      <c r="X62" s="139"/>
      <c r="Y62" s="139"/>
      <c r="Z62" s="139"/>
      <c r="AA62" s="139"/>
      <c r="AB62" s="139"/>
      <c r="AC62" s="139"/>
      <c r="AE62" s="139"/>
      <c r="AF62" s="139"/>
      <c r="AG62" s="139"/>
      <c r="AH62" s="139"/>
      <c r="AR62" s="139"/>
    </row>
    <row r="63" spans="22:44" x14ac:dyDescent="0.2">
      <c r="V63" s="139"/>
      <c r="W63" s="139"/>
      <c r="X63" s="139"/>
      <c r="Y63" s="139"/>
      <c r="Z63" s="139"/>
      <c r="AA63" s="139"/>
      <c r="AB63" s="139"/>
      <c r="AC63" s="139"/>
      <c r="AE63" s="139"/>
      <c r="AF63" s="139"/>
      <c r="AG63" s="139"/>
      <c r="AH63" s="139"/>
      <c r="AR63" s="139"/>
    </row>
    <row r="64" spans="22:44" x14ac:dyDescent="0.2">
      <c r="V64" s="139"/>
      <c r="W64" s="139"/>
      <c r="X64" s="139"/>
      <c r="Y64" s="139"/>
      <c r="Z64" s="139"/>
      <c r="AA64" s="139"/>
      <c r="AB64" s="139"/>
      <c r="AC64" s="139"/>
      <c r="AE64" s="139"/>
      <c r="AF64" s="139"/>
      <c r="AG64" s="139"/>
      <c r="AH64" s="139"/>
      <c r="AR64" s="139"/>
    </row>
    <row r="65" spans="22:44" x14ac:dyDescent="0.2">
      <c r="V65" s="139"/>
      <c r="W65" s="139"/>
      <c r="X65" s="139"/>
      <c r="Y65" s="139"/>
      <c r="Z65" s="139"/>
      <c r="AA65" s="139"/>
      <c r="AB65" s="139"/>
      <c r="AC65" s="139"/>
      <c r="AE65" s="139"/>
      <c r="AF65" s="139"/>
      <c r="AG65" s="139"/>
      <c r="AH65" s="139"/>
      <c r="AR65" s="139"/>
    </row>
    <row r="66" spans="22:44" x14ac:dyDescent="0.2">
      <c r="V66" s="139"/>
      <c r="W66" s="139"/>
      <c r="X66" s="139"/>
      <c r="Y66" s="139"/>
      <c r="Z66" s="139"/>
      <c r="AA66" s="139"/>
      <c r="AB66" s="139"/>
      <c r="AC66" s="139"/>
      <c r="AE66" s="139"/>
      <c r="AF66" s="139"/>
      <c r="AG66" s="139"/>
      <c r="AH66" s="139"/>
      <c r="AR66" s="139"/>
    </row>
    <row r="67" spans="22:44" x14ac:dyDescent="0.2">
      <c r="V67" s="139"/>
      <c r="W67" s="139"/>
      <c r="X67" s="139"/>
      <c r="Y67" s="139"/>
      <c r="Z67" s="139"/>
      <c r="AA67" s="139"/>
      <c r="AB67" s="139"/>
      <c r="AC67" s="139"/>
      <c r="AE67" s="139"/>
      <c r="AF67" s="139"/>
      <c r="AG67" s="139"/>
      <c r="AH67" s="139"/>
      <c r="AR67" s="139"/>
    </row>
    <row r="68" spans="22:44" x14ac:dyDescent="0.2">
      <c r="V68" s="139"/>
      <c r="W68" s="139"/>
      <c r="X68" s="139"/>
      <c r="Y68" s="139"/>
      <c r="Z68" s="139"/>
      <c r="AA68" s="139"/>
      <c r="AB68" s="139"/>
      <c r="AC68" s="139"/>
      <c r="AE68" s="139"/>
      <c r="AF68" s="139"/>
      <c r="AG68" s="139"/>
      <c r="AH68" s="139"/>
      <c r="AR68" s="139"/>
    </row>
    <row r="69" spans="22:44" x14ac:dyDescent="0.2">
      <c r="V69" s="139"/>
      <c r="W69" s="139"/>
      <c r="X69" s="139"/>
      <c r="Y69" s="139"/>
      <c r="Z69" s="139"/>
      <c r="AA69" s="139"/>
      <c r="AB69" s="139"/>
      <c r="AC69" s="139"/>
      <c r="AE69" s="139"/>
      <c r="AF69" s="139"/>
      <c r="AG69" s="139"/>
      <c r="AH69" s="139"/>
      <c r="AR69" s="139"/>
    </row>
    <row r="70" spans="22:44" x14ac:dyDescent="0.2">
      <c r="V70" s="139"/>
      <c r="W70" s="139"/>
      <c r="X70" s="139"/>
      <c r="Y70" s="139"/>
      <c r="Z70" s="139"/>
      <c r="AA70" s="139"/>
      <c r="AB70" s="139"/>
      <c r="AC70" s="139"/>
      <c r="AE70" s="139"/>
      <c r="AF70" s="139"/>
      <c r="AG70" s="139"/>
      <c r="AH70" s="139"/>
      <c r="AR70" s="139"/>
    </row>
    <row r="71" spans="22:44" x14ac:dyDescent="0.2">
      <c r="V71" s="139"/>
      <c r="W71" s="139"/>
      <c r="X71" s="139"/>
      <c r="Y71" s="139"/>
      <c r="Z71" s="139"/>
      <c r="AA71" s="139"/>
      <c r="AB71" s="139"/>
      <c r="AC71" s="139"/>
      <c r="AE71" s="139"/>
      <c r="AF71" s="139"/>
      <c r="AG71" s="139"/>
      <c r="AH71" s="139"/>
      <c r="AR71" s="139"/>
    </row>
    <row r="72" spans="22:44" x14ac:dyDescent="0.2">
      <c r="V72" s="139"/>
      <c r="W72" s="139"/>
      <c r="X72" s="139"/>
      <c r="Y72" s="139"/>
      <c r="Z72" s="139"/>
      <c r="AA72" s="139"/>
      <c r="AB72" s="139"/>
      <c r="AC72" s="139"/>
      <c r="AE72" s="139"/>
      <c r="AF72" s="139"/>
      <c r="AG72" s="139"/>
      <c r="AH72" s="139"/>
      <c r="AR72" s="139"/>
    </row>
    <row r="73" spans="22:44" x14ac:dyDescent="0.2">
      <c r="V73" s="139"/>
      <c r="W73" s="139"/>
      <c r="X73" s="139"/>
      <c r="Y73" s="139"/>
      <c r="Z73" s="139"/>
      <c r="AA73" s="139"/>
      <c r="AB73" s="139"/>
      <c r="AC73" s="139"/>
      <c r="AE73" s="139"/>
      <c r="AF73" s="139"/>
      <c r="AG73" s="139"/>
      <c r="AH73" s="139"/>
      <c r="AR73" s="139"/>
    </row>
    <row r="74" spans="22:44" x14ac:dyDescent="0.2">
      <c r="V74" s="139"/>
      <c r="W74" s="139"/>
      <c r="X74" s="139"/>
      <c r="Y74" s="139"/>
      <c r="Z74" s="139"/>
      <c r="AA74" s="139"/>
      <c r="AB74" s="139"/>
      <c r="AC74" s="139"/>
      <c r="AE74" s="139"/>
      <c r="AF74" s="139"/>
      <c r="AG74" s="139"/>
      <c r="AH74" s="139"/>
      <c r="AR74" s="139"/>
    </row>
    <row r="75" spans="22:44" x14ac:dyDescent="0.2">
      <c r="V75" s="139"/>
      <c r="W75" s="139"/>
      <c r="X75" s="139"/>
      <c r="Y75" s="139"/>
      <c r="Z75" s="139"/>
      <c r="AA75" s="139"/>
      <c r="AB75" s="139"/>
      <c r="AC75" s="139"/>
      <c r="AE75" s="139"/>
      <c r="AF75" s="139"/>
      <c r="AG75" s="139"/>
      <c r="AH75" s="139"/>
      <c r="AR75" s="139"/>
    </row>
    <row r="76" spans="22:44" x14ac:dyDescent="0.2">
      <c r="V76" s="139"/>
      <c r="W76" s="139"/>
      <c r="X76" s="139"/>
      <c r="Y76" s="139"/>
      <c r="Z76" s="139"/>
      <c r="AA76" s="139"/>
      <c r="AB76" s="139"/>
      <c r="AC76" s="139"/>
      <c r="AE76" s="139"/>
      <c r="AF76" s="139"/>
      <c r="AG76" s="139"/>
      <c r="AH76" s="139"/>
      <c r="AR76" s="139"/>
    </row>
    <row r="77" spans="22:44" x14ac:dyDescent="0.2">
      <c r="V77" s="139"/>
      <c r="W77" s="139"/>
      <c r="X77" s="139"/>
      <c r="Y77" s="139"/>
      <c r="Z77" s="139"/>
      <c r="AA77" s="139"/>
      <c r="AB77" s="139"/>
      <c r="AC77" s="139"/>
      <c r="AE77" s="139"/>
      <c r="AF77" s="139"/>
      <c r="AG77" s="139"/>
      <c r="AH77" s="139"/>
      <c r="AR77" s="139"/>
    </row>
    <row r="78" spans="22:44" x14ac:dyDescent="0.2">
      <c r="V78" s="139"/>
      <c r="W78" s="139"/>
      <c r="X78" s="139"/>
      <c r="Y78" s="139"/>
      <c r="Z78" s="139"/>
      <c r="AA78" s="139"/>
      <c r="AB78" s="139"/>
      <c r="AC78" s="139"/>
      <c r="AE78" s="139"/>
      <c r="AF78" s="139"/>
      <c r="AG78" s="139"/>
      <c r="AH78" s="139"/>
      <c r="AR78" s="139"/>
    </row>
    <row r="79" spans="22:44" x14ac:dyDescent="0.2">
      <c r="V79" s="139"/>
      <c r="W79" s="139"/>
      <c r="X79" s="139"/>
      <c r="Y79" s="139"/>
      <c r="Z79" s="139"/>
      <c r="AA79" s="139"/>
      <c r="AB79" s="139"/>
      <c r="AC79" s="139"/>
      <c r="AE79" s="139"/>
      <c r="AF79" s="139"/>
      <c r="AG79" s="139"/>
      <c r="AH79" s="139"/>
      <c r="AR79" s="139"/>
    </row>
    <row r="80" spans="22:44" x14ac:dyDescent="0.2">
      <c r="V80" s="139"/>
      <c r="W80" s="139"/>
      <c r="X80" s="139"/>
      <c r="Y80" s="139"/>
      <c r="Z80" s="139"/>
      <c r="AA80" s="139"/>
      <c r="AB80" s="139"/>
      <c r="AC80" s="139"/>
      <c r="AE80" s="139"/>
      <c r="AF80" s="139"/>
      <c r="AG80" s="139"/>
      <c r="AH80" s="139"/>
      <c r="AR80" s="139"/>
    </row>
    <row r="81" spans="22:44" x14ac:dyDescent="0.2">
      <c r="V81" s="139"/>
      <c r="W81" s="139"/>
      <c r="X81" s="139"/>
      <c r="Y81" s="139"/>
      <c r="Z81" s="139"/>
      <c r="AA81" s="139"/>
      <c r="AB81" s="139"/>
      <c r="AC81" s="139"/>
      <c r="AE81" s="139"/>
      <c r="AF81" s="139"/>
      <c r="AG81" s="139"/>
      <c r="AH81" s="139"/>
      <c r="AR81" s="139"/>
    </row>
    <row r="82" spans="22:44" x14ac:dyDescent="0.2">
      <c r="V82" s="139"/>
      <c r="W82" s="139"/>
      <c r="X82" s="139"/>
      <c r="Y82" s="139"/>
      <c r="Z82" s="139"/>
      <c r="AA82" s="139"/>
      <c r="AB82" s="139"/>
      <c r="AC82" s="139"/>
      <c r="AE82" s="139"/>
      <c r="AF82" s="139"/>
      <c r="AG82" s="139"/>
      <c r="AH82" s="139"/>
      <c r="AR82" s="139"/>
    </row>
    <row r="83" spans="22:44" x14ac:dyDescent="0.2">
      <c r="V83" s="139"/>
      <c r="W83" s="139"/>
      <c r="X83" s="139"/>
      <c r="Y83" s="139"/>
      <c r="Z83" s="139"/>
      <c r="AA83" s="139"/>
      <c r="AB83" s="139"/>
      <c r="AC83" s="139"/>
      <c r="AE83" s="139"/>
      <c r="AF83" s="139"/>
      <c r="AG83" s="139"/>
      <c r="AH83" s="139"/>
      <c r="AR83" s="139"/>
    </row>
    <row r="84" spans="22:44" x14ac:dyDescent="0.2">
      <c r="V84" s="139"/>
      <c r="W84" s="139"/>
      <c r="X84" s="139"/>
      <c r="Y84" s="139"/>
      <c r="Z84" s="139"/>
      <c r="AA84" s="139"/>
      <c r="AB84" s="139"/>
      <c r="AC84" s="139"/>
      <c r="AE84" s="139"/>
      <c r="AF84" s="139"/>
      <c r="AG84" s="139"/>
      <c r="AH84" s="139"/>
      <c r="AR84" s="139"/>
    </row>
    <row r="85" spans="22:44" x14ac:dyDescent="0.2">
      <c r="V85" s="139"/>
      <c r="W85" s="139"/>
      <c r="X85" s="139"/>
      <c r="Y85" s="139"/>
      <c r="Z85" s="139"/>
      <c r="AA85" s="139"/>
      <c r="AB85" s="139"/>
      <c r="AC85" s="139"/>
      <c r="AE85" s="139"/>
      <c r="AF85" s="139"/>
      <c r="AG85" s="139"/>
      <c r="AH85" s="139"/>
      <c r="AR85" s="139"/>
    </row>
    <row r="86" spans="22:44" x14ac:dyDescent="0.2">
      <c r="V86" s="139"/>
      <c r="W86" s="139"/>
      <c r="X86" s="139"/>
      <c r="Y86" s="139"/>
      <c r="Z86" s="139"/>
      <c r="AA86" s="139"/>
      <c r="AB86" s="139"/>
      <c r="AC86" s="139"/>
      <c r="AE86" s="139"/>
      <c r="AF86" s="139"/>
      <c r="AG86" s="139"/>
      <c r="AH86" s="139"/>
      <c r="AR86" s="139"/>
    </row>
    <row r="87" spans="22:44" x14ac:dyDescent="0.2">
      <c r="V87" s="139"/>
      <c r="W87" s="139"/>
      <c r="X87" s="139"/>
      <c r="Y87" s="139"/>
      <c r="Z87" s="139"/>
      <c r="AA87" s="139"/>
      <c r="AB87" s="139"/>
      <c r="AC87" s="139"/>
      <c r="AE87" s="139"/>
      <c r="AF87" s="139"/>
      <c r="AG87" s="139"/>
      <c r="AH87" s="139"/>
      <c r="AR87" s="139"/>
    </row>
    <row r="88" spans="22:44" x14ac:dyDescent="0.2">
      <c r="V88" s="139"/>
      <c r="W88" s="139"/>
      <c r="X88" s="139"/>
      <c r="Y88" s="139"/>
      <c r="Z88" s="139"/>
      <c r="AA88" s="139"/>
      <c r="AB88" s="139"/>
      <c r="AC88" s="139"/>
      <c r="AE88" s="139"/>
      <c r="AF88" s="139"/>
      <c r="AG88" s="139"/>
      <c r="AH88" s="139"/>
      <c r="AR88" s="139"/>
    </row>
    <row r="89" spans="22:44" x14ac:dyDescent="0.2">
      <c r="V89" s="139"/>
      <c r="W89" s="139"/>
      <c r="X89" s="139"/>
      <c r="Y89" s="139"/>
      <c r="Z89" s="139"/>
      <c r="AA89" s="139"/>
      <c r="AB89" s="139"/>
      <c r="AC89" s="139"/>
      <c r="AE89" s="139"/>
      <c r="AF89" s="139"/>
      <c r="AG89" s="139"/>
      <c r="AH89" s="139"/>
      <c r="AR89" s="139"/>
    </row>
    <row r="90" spans="22:44" x14ac:dyDescent="0.2">
      <c r="V90" s="139"/>
      <c r="W90" s="139"/>
      <c r="X90" s="139"/>
      <c r="Y90" s="139"/>
      <c r="Z90" s="139"/>
      <c r="AA90" s="139"/>
      <c r="AB90" s="139"/>
      <c r="AC90" s="139"/>
      <c r="AE90" s="139"/>
      <c r="AF90" s="139"/>
      <c r="AG90" s="139"/>
      <c r="AH90" s="139"/>
      <c r="AR90" s="139"/>
    </row>
    <row r="91" spans="22:44" x14ac:dyDescent="0.2">
      <c r="V91" s="139"/>
      <c r="W91" s="139"/>
      <c r="X91" s="139"/>
      <c r="Y91" s="139"/>
      <c r="Z91" s="139"/>
      <c r="AA91" s="139"/>
      <c r="AB91" s="139"/>
      <c r="AC91" s="139"/>
      <c r="AE91" s="139"/>
      <c r="AF91" s="139"/>
      <c r="AG91" s="139"/>
      <c r="AH91" s="139"/>
      <c r="AR91" s="139"/>
    </row>
    <row r="92" spans="22:44" x14ac:dyDescent="0.2">
      <c r="V92" s="139"/>
      <c r="W92" s="139"/>
      <c r="X92" s="139"/>
      <c r="Y92" s="139"/>
      <c r="Z92" s="139"/>
      <c r="AA92" s="139"/>
      <c r="AB92" s="139"/>
      <c r="AC92" s="139"/>
      <c r="AE92" s="139"/>
      <c r="AF92" s="139"/>
      <c r="AG92" s="139"/>
      <c r="AH92" s="139"/>
      <c r="AR92" s="139"/>
    </row>
    <row r="93" spans="22:44" x14ac:dyDescent="0.2">
      <c r="V93" s="139"/>
      <c r="W93" s="139"/>
      <c r="X93" s="139"/>
      <c r="Y93" s="139"/>
      <c r="Z93" s="139"/>
      <c r="AA93" s="139"/>
      <c r="AB93" s="139"/>
      <c r="AC93" s="139"/>
      <c r="AE93" s="139"/>
      <c r="AF93" s="139"/>
      <c r="AG93" s="139"/>
      <c r="AH93" s="139"/>
      <c r="AR93" s="139"/>
    </row>
    <row r="94" spans="22:44" x14ac:dyDescent="0.2">
      <c r="V94" s="139"/>
      <c r="W94" s="139"/>
      <c r="X94" s="139"/>
      <c r="Y94" s="139"/>
      <c r="Z94" s="139"/>
      <c r="AA94" s="139"/>
      <c r="AB94" s="139"/>
      <c r="AC94" s="139"/>
      <c r="AE94" s="139"/>
      <c r="AF94" s="139"/>
      <c r="AG94" s="139"/>
      <c r="AH94" s="139"/>
      <c r="AR94" s="139"/>
    </row>
    <row r="95" spans="22:44" x14ac:dyDescent="0.2">
      <c r="V95" s="139"/>
      <c r="W95" s="139"/>
      <c r="X95" s="139"/>
      <c r="Y95" s="139"/>
      <c r="Z95" s="139"/>
      <c r="AA95" s="139"/>
      <c r="AB95" s="139"/>
      <c r="AC95" s="139"/>
      <c r="AE95" s="139"/>
      <c r="AF95" s="139"/>
      <c r="AG95" s="139"/>
      <c r="AH95" s="139"/>
      <c r="AR95" s="139"/>
    </row>
    <row r="96" spans="22:44" x14ac:dyDescent="0.2">
      <c r="V96" s="139"/>
      <c r="W96" s="139"/>
      <c r="X96" s="139"/>
      <c r="Y96" s="139"/>
      <c r="Z96" s="139"/>
      <c r="AA96" s="139"/>
      <c r="AB96" s="139"/>
      <c r="AC96" s="139"/>
      <c r="AE96" s="139"/>
      <c r="AF96" s="139"/>
      <c r="AG96" s="139"/>
      <c r="AH96" s="139"/>
      <c r="AR96" s="139"/>
    </row>
    <row r="97" spans="22:44" x14ac:dyDescent="0.2">
      <c r="V97" s="139"/>
      <c r="W97" s="139"/>
      <c r="X97" s="139"/>
      <c r="Y97" s="139"/>
      <c r="Z97" s="139"/>
      <c r="AA97" s="139"/>
      <c r="AB97" s="139"/>
      <c r="AC97" s="139"/>
      <c r="AE97" s="139"/>
      <c r="AF97" s="139"/>
      <c r="AG97" s="139"/>
      <c r="AH97" s="139"/>
      <c r="AR97" s="139"/>
    </row>
    <row r="98" spans="22:44" x14ac:dyDescent="0.2">
      <c r="V98" s="139"/>
      <c r="W98" s="139"/>
      <c r="X98" s="139"/>
      <c r="Y98" s="139"/>
      <c r="Z98" s="139"/>
      <c r="AA98" s="139"/>
      <c r="AB98" s="139"/>
      <c r="AC98" s="139"/>
      <c r="AE98" s="139"/>
      <c r="AF98" s="139"/>
      <c r="AG98" s="139"/>
      <c r="AH98" s="139"/>
      <c r="AR98" s="139"/>
    </row>
    <row r="99" spans="22:44" x14ac:dyDescent="0.2">
      <c r="V99" s="139"/>
      <c r="W99" s="139"/>
      <c r="X99" s="139"/>
      <c r="Y99" s="139"/>
      <c r="Z99" s="139"/>
      <c r="AA99" s="139"/>
      <c r="AB99" s="139"/>
      <c r="AC99" s="139"/>
      <c r="AE99" s="139"/>
      <c r="AF99" s="139"/>
      <c r="AG99" s="139"/>
      <c r="AH99" s="139"/>
      <c r="AR99" s="139"/>
    </row>
    <row r="100" spans="22:44" x14ac:dyDescent="0.2">
      <c r="V100" s="139"/>
      <c r="W100" s="139"/>
      <c r="X100" s="139"/>
      <c r="Y100" s="139"/>
      <c r="Z100" s="139"/>
      <c r="AA100" s="139"/>
      <c r="AB100" s="139"/>
      <c r="AC100" s="139"/>
      <c r="AE100" s="139"/>
      <c r="AF100" s="139"/>
      <c r="AG100" s="139"/>
      <c r="AH100" s="139"/>
      <c r="AR100" s="139"/>
    </row>
    <row r="101" spans="22:44" x14ac:dyDescent="0.2">
      <c r="V101" s="139"/>
      <c r="W101" s="139"/>
      <c r="X101" s="139"/>
      <c r="Y101" s="139"/>
      <c r="Z101" s="139"/>
      <c r="AA101" s="139"/>
      <c r="AB101" s="139"/>
      <c r="AC101" s="139"/>
      <c r="AE101" s="139"/>
      <c r="AF101" s="139"/>
      <c r="AG101" s="139"/>
      <c r="AH101" s="139"/>
      <c r="AR101" s="139"/>
    </row>
    <row r="102" spans="22:44" x14ac:dyDescent="0.2">
      <c r="V102" s="139"/>
      <c r="W102" s="139"/>
      <c r="X102" s="139"/>
      <c r="Y102" s="139"/>
      <c r="Z102" s="139"/>
      <c r="AA102" s="139"/>
      <c r="AB102" s="139"/>
      <c r="AC102" s="139"/>
      <c r="AE102" s="139"/>
      <c r="AF102" s="139"/>
      <c r="AG102" s="139"/>
      <c r="AH102" s="139"/>
      <c r="AR102" s="139"/>
    </row>
    <row r="103" spans="22:44" x14ac:dyDescent="0.2">
      <c r="V103" s="139"/>
      <c r="W103" s="139"/>
      <c r="X103" s="139"/>
      <c r="Y103" s="139"/>
      <c r="Z103" s="139"/>
      <c r="AA103" s="139"/>
      <c r="AB103" s="139"/>
      <c r="AC103" s="139"/>
      <c r="AE103" s="139"/>
      <c r="AF103" s="139"/>
      <c r="AG103" s="139"/>
      <c r="AH103" s="139"/>
      <c r="AR103" s="139"/>
    </row>
    <row r="104" spans="22:44" x14ac:dyDescent="0.2">
      <c r="V104" s="139"/>
      <c r="W104" s="139"/>
      <c r="X104" s="139"/>
      <c r="Y104" s="139"/>
      <c r="Z104" s="139"/>
      <c r="AA104" s="139"/>
      <c r="AB104" s="139"/>
      <c r="AC104" s="139"/>
      <c r="AE104" s="139"/>
      <c r="AF104" s="139"/>
      <c r="AG104" s="139"/>
      <c r="AH104" s="139"/>
      <c r="AR104" s="139"/>
    </row>
    <row r="105" spans="22:44" x14ac:dyDescent="0.2">
      <c r="V105" s="139"/>
      <c r="W105" s="139"/>
      <c r="X105" s="139"/>
      <c r="Y105" s="139"/>
      <c r="Z105" s="139"/>
      <c r="AA105" s="139"/>
      <c r="AB105" s="139"/>
      <c r="AC105" s="139"/>
      <c r="AE105" s="139"/>
      <c r="AF105" s="139"/>
      <c r="AG105" s="139"/>
      <c r="AH105" s="139"/>
      <c r="AR105" s="139"/>
    </row>
    <row r="106" spans="22:44" x14ac:dyDescent="0.2">
      <c r="V106" s="139"/>
      <c r="W106" s="139"/>
      <c r="X106" s="139"/>
      <c r="Y106" s="139"/>
      <c r="Z106" s="139"/>
      <c r="AA106" s="139"/>
      <c r="AB106" s="139"/>
      <c r="AC106" s="139"/>
      <c r="AE106" s="139"/>
      <c r="AF106" s="139"/>
      <c r="AG106" s="139"/>
      <c r="AH106" s="139"/>
      <c r="AR106" s="139"/>
    </row>
    <row r="107" spans="22:44" x14ac:dyDescent="0.2">
      <c r="V107" s="139"/>
      <c r="W107" s="139"/>
      <c r="X107" s="139"/>
      <c r="Y107" s="139"/>
      <c r="Z107" s="139"/>
      <c r="AA107" s="139"/>
      <c r="AB107" s="139"/>
      <c r="AC107" s="139"/>
      <c r="AE107" s="139"/>
      <c r="AF107" s="139"/>
      <c r="AG107" s="139"/>
      <c r="AH107" s="139"/>
      <c r="AR107" s="139"/>
    </row>
    <row r="108" spans="22:44" x14ac:dyDescent="0.2">
      <c r="V108" s="139"/>
      <c r="W108" s="139"/>
      <c r="X108" s="139"/>
      <c r="Y108" s="139"/>
      <c r="Z108" s="139"/>
      <c r="AA108" s="139"/>
      <c r="AB108" s="139"/>
      <c r="AC108" s="139"/>
      <c r="AE108" s="139"/>
      <c r="AF108" s="139"/>
      <c r="AG108" s="139"/>
      <c r="AH108" s="139"/>
      <c r="AR108" s="139"/>
    </row>
    <row r="109" spans="22:44" x14ac:dyDescent="0.2">
      <c r="V109" s="139"/>
      <c r="W109" s="139"/>
      <c r="X109" s="139"/>
      <c r="Y109" s="139"/>
      <c r="Z109" s="139"/>
      <c r="AA109" s="139"/>
      <c r="AB109" s="139"/>
      <c r="AC109" s="139"/>
      <c r="AE109" s="139"/>
      <c r="AF109" s="139"/>
      <c r="AG109" s="139"/>
      <c r="AH109" s="139"/>
      <c r="AR109" s="139"/>
    </row>
    <row r="110" spans="22:44" x14ac:dyDescent="0.2">
      <c r="V110" s="139"/>
      <c r="W110" s="139"/>
      <c r="X110" s="139"/>
      <c r="Y110" s="139"/>
      <c r="Z110" s="139"/>
      <c r="AA110" s="139"/>
      <c r="AB110" s="139"/>
      <c r="AC110" s="139"/>
      <c r="AE110" s="139"/>
      <c r="AF110" s="139"/>
      <c r="AG110" s="139"/>
      <c r="AH110" s="139"/>
      <c r="AR110" s="139"/>
    </row>
    <row r="111" spans="22:44" x14ac:dyDescent="0.2">
      <c r="V111" s="139"/>
      <c r="W111" s="139"/>
      <c r="X111" s="139"/>
      <c r="Y111" s="139"/>
      <c r="Z111" s="139"/>
      <c r="AA111" s="139"/>
      <c r="AB111" s="139"/>
      <c r="AC111" s="139"/>
      <c r="AE111" s="139"/>
      <c r="AF111" s="139"/>
      <c r="AG111" s="139"/>
      <c r="AH111" s="139"/>
      <c r="AR111" s="139"/>
    </row>
    <row r="112" spans="22:44" x14ac:dyDescent="0.2">
      <c r="V112" s="139"/>
      <c r="W112" s="139"/>
      <c r="X112" s="139"/>
      <c r="Y112" s="139"/>
      <c r="Z112" s="139"/>
      <c r="AA112" s="139"/>
      <c r="AB112" s="139"/>
      <c r="AC112" s="139"/>
      <c r="AE112" s="139"/>
      <c r="AF112" s="139"/>
      <c r="AG112" s="139"/>
      <c r="AH112" s="139"/>
      <c r="AR112" s="139"/>
    </row>
    <row r="113" spans="22:44" x14ac:dyDescent="0.2">
      <c r="V113" s="139"/>
      <c r="W113" s="139"/>
      <c r="X113" s="139"/>
      <c r="Y113" s="139"/>
      <c r="Z113" s="139"/>
      <c r="AA113" s="139"/>
      <c r="AB113" s="139"/>
      <c r="AC113" s="139"/>
      <c r="AE113" s="139"/>
      <c r="AF113" s="139"/>
      <c r="AG113" s="139"/>
      <c r="AH113" s="139"/>
      <c r="AR113" s="139"/>
    </row>
    <row r="114" spans="22:44" x14ac:dyDescent="0.2">
      <c r="V114" s="139"/>
      <c r="W114" s="139"/>
      <c r="X114" s="139"/>
      <c r="Y114" s="139"/>
      <c r="Z114" s="139"/>
      <c r="AA114" s="139"/>
      <c r="AB114" s="139"/>
      <c r="AC114" s="139"/>
      <c r="AE114" s="139"/>
      <c r="AF114" s="139"/>
      <c r="AG114" s="139"/>
      <c r="AH114" s="139"/>
      <c r="AR114" s="139"/>
    </row>
    <row r="115" spans="22:44" x14ac:dyDescent="0.2">
      <c r="V115" s="139"/>
      <c r="W115" s="139"/>
      <c r="X115" s="139"/>
      <c r="Y115" s="139"/>
      <c r="Z115" s="139"/>
      <c r="AA115" s="139"/>
      <c r="AB115" s="139"/>
      <c r="AC115" s="139"/>
      <c r="AE115" s="139"/>
      <c r="AF115" s="139"/>
      <c r="AG115" s="139"/>
      <c r="AH115" s="139"/>
      <c r="AR115" s="139"/>
    </row>
    <row r="116" spans="22:44" x14ac:dyDescent="0.2">
      <c r="V116" s="139"/>
      <c r="W116" s="139"/>
      <c r="X116" s="139"/>
      <c r="Y116" s="139"/>
      <c r="Z116" s="139"/>
      <c r="AA116" s="139"/>
      <c r="AB116" s="139"/>
      <c r="AC116" s="139"/>
      <c r="AE116" s="139"/>
      <c r="AF116" s="139"/>
      <c r="AG116" s="139"/>
      <c r="AH116" s="139"/>
      <c r="AR116" s="139"/>
    </row>
    <row r="117" spans="22:44" x14ac:dyDescent="0.2">
      <c r="V117" s="139"/>
      <c r="W117" s="139"/>
      <c r="X117" s="139"/>
      <c r="Y117" s="139"/>
      <c r="Z117" s="139"/>
      <c r="AA117" s="139"/>
      <c r="AB117" s="139"/>
      <c r="AC117" s="139"/>
      <c r="AE117" s="139"/>
      <c r="AF117" s="139"/>
      <c r="AG117" s="139"/>
      <c r="AH117" s="139"/>
      <c r="AR117" s="139"/>
    </row>
    <row r="118" spans="22:44" x14ac:dyDescent="0.2">
      <c r="V118" s="139"/>
      <c r="W118" s="139"/>
      <c r="X118" s="139"/>
      <c r="Y118" s="139"/>
      <c r="Z118" s="139"/>
      <c r="AA118" s="139"/>
      <c r="AB118" s="139"/>
      <c r="AC118" s="139"/>
      <c r="AE118" s="139"/>
      <c r="AF118" s="139"/>
      <c r="AG118" s="139"/>
      <c r="AH118" s="139"/>
      <c r="AR118" s="139"/>
    </row>
    <row r="119" spans="22:44" x14ac:dyDescent="0.2">
      <c r="V119" s="139"/>
      <c r="W119" s="139"/>
      <c r="X119" s="139"/>
      <c r="Y119" s="139"/>
      <c r="Z119" s="139"/>
      <c r="AA119" s="139"/>
      <c r="AB119" s="139"/>
      <c r="AC119" s="139"/>
      <c r="AE119" s="139"/>
      <c r="AF119" s="139"/>
      <c r="AG119" s="139"/>
      <c r="AH119" s="139"/>
      <c r="AR119" s="139"/>
    </row>
    <row r="120" spans="22:44" x14ac:dyDescent="0.2">
      <c r="V120" s="139"/>
      <c r="W120" s="139"/>
      <c r="X120" s="139"/>
      <c r="Y120" s="139"/>
      <c r="Z120" s="139"/>
      <c r="AA120" s="139"/>
      <c r="AB120" s="139"/>
      <c r="AC120" s="139"/>
      <c r="AE120" s="139"/>
      <c r="AF120" s="139"/>
      <c r="AG120" s="139"/>
      <c r="AH120" s="139"/>
      <c r="AR120" s="139"/>
    </row>
    <row r="121" spans="22:44" x14ac:dyDescent="0.2">
      <c r="V121" s="139"/>
      <c r="W121" s="139"/>
      <c r="X121" s="139"/>
      <c r="Y121" s="139"/>
      <c r="Z121" s="139"/>
      <c r="AA121" s="139"/>
      <c r="AB121" s="139"/>
      <c r="AC121" s="139"/>
      <c r="AE121" s="139"/>
      <c r="AF121" s="139"/>
      <c r="AG121" s="139"/>
      <c r="AH121" s="139"/>
      <c r="AR121" s="139"/>
    </row>
    <row r="122" spans="22:44" x14ac:dyDescent="0.2">
      <c r="V122" s="139"/>
      <c r="W122" s="139"/>
      <c r="X122" s="139"/>
      <c r="Y122" s="139"/>
      <c r="Z122" s="139"/>
      <c r="AA122" s="139"/>
      <c r="AB122" s="139"/>
      <c r="AC122" s="139"/>
      <c r="AE122" s="139"/>
      <c r="AF122" s="139"/>
      <c r="AG122" s="139"/>
      <c r="AH122" s="139"/>
      <c r="AR122" s="139"/>
    </row>
    <row r="123" spans="22:44" x14ac:dyDescent="0.2">
      <c r="V123" s="139"/>
      <c r="W123" s="139"/>
      <c r="X123" s="139"/>
      <c r="Y123" s="139"/>
      <c r="Z123" s="139"/>
      <c r="AA123" s="139"/>
      <c r="AB123" s="139"/>
      <c r="AC123" s="139"/>
      <c r="AE123" s="139"/>
      <c r="AF123" s="139"/>
      <c r="AG123" s="139"/>
      <c r="AH123" s="139"/>
      <c r="AR123" s="139"/>
    </row>
    <row r="124" spans="22:44" x14ac:dyDescent="0.2">
      <c r="V124" s="139"/>
      <c r="W124" s="139"/>
      <c r="X124" s="139"/>
      <c r="Y124" s="139"/>
      <c r="Z124" s="139"/>
      <c r="AA124" s="139"/>
      <c r="AB124" s="139"/>
      <c r="AC124" s="139"/>
      <c r="AE124" s="139"/>
      <c r="AF124" s="139"/>
      <c r="AG124" s="139"/>
      <c r="AH124" s="139"/>
      <c r="AR124" s="139"/>
    </row>
    <row r="125" spans="22:44" x14ac:dyDescent="0.2">
      <c r="V125" s="139"/>
      <c r="W125" s="139"/>
      <c r="X125" s="139"/>
      <c r="Y125" s="139"/>
      <c r="Z125" s="139"/>
      <c r="AA125" s="139"/>
      <c r="AB125" s="139"/>
      <c r="AC125" s="139"/>
      <c r="AE125" s="139"/>
      <c r="AF125" s="139"/>
      <c r="AG125" s="139"/>
      <c r="AH125" s="139"/>
      <c r="AR125" s="139"/>
    </row>
    <row r="126" spans="22:44" x14ac:dyDescent="0.2">
      <c r="V126" s="139"/>
      <c r="W126" s="139"/>
      <c r="X126" s="139"/>
      <c r="Y126" s="139"/>
      <c r="Z126" s="139"/>
      <c r="AA126" s="139"/>
      <c r="AB126" s="139"/>
      <c r="AC126" s="139"/>
      <c r="AE126" s="139"/>
      <c r="AF126" s="139"/>
      <c r="AG126" s="139"/>
      <c r="AH126" s="139"/>
      <c r="AR126" s="139"/>
    </row>
    <row r="127" spans="22:44" x14ac:dyDescent="0.2">
      <c r="V127" s="139"/>
      <c r="W127" s="139"/>
      <c r="X127" s="139"/>
      <c r="Y127" s="139"/>
      <c r="Z127" s="139"/>
      <c r="AA127" s="139"/>
      <c r="AB127" s="139"/>
      <c r="AC127" s="139"/>
      <c r="AE127" s="139"/>
      <c r="AF127" s="139"/>
      <c r="AG127" s="139"/>
      <c r="AH127" s="139"/>
      <c r="AR127" s="139"/>
    </row>
    <row r="128" spans="22:44" x14ac:dyDescent="0.2">
      <c r="V128" s="139"/>
      <c r="W128" s="139"/>
      <c r="X128" s="139"/>
      <c r="Y128" s="139"/>
      <c r="Z128" s="139"/>
      <c r="AA128" s="139"/>
      <c r="AB128" s="139"/>
      <c r="AC128" s="139"/>
      <c r="AE128" s="139"/>
      <c r="AF128" s="139"/>
      <c r="AG128" s="139"/>
      <c r="AH128" s="139"/>
      <c r="AR128" s="139"/>
    </row>
    <row r="129" spans="22:44" x14ac:dyDescent="0.2">
      <c r="V129" s="139"/>
      <c r="W129" s="139"/>
      <c r="X129" s="139"/>
      <c r="Y129" s="139"/>
      <c r="Z129" s="139"/>
      <c r="AA129" s="139"/>
      <c r="AB129" s="139"/>
      <c r="AC129" s="139"/>
      <c r="AE129" s="139"/>
      <c r="AF129" s="139"/>
      <c r="AG129" s="139"/>
      <c r="AH129" s="139"/>
      <c r="AR129" s="139"/>
    </row>
    <row r="130" spans="22:44" x14ac:dyDescent="0.2">
      <c r="V130" s="139"/>
      <c r="W130" s="139"/>
      <c r="X130" s="139"/>
      <c r="Y130" s="139"/>
      <c r="Z130" s="139"/>
      <c r="AA130" s="139"/>
      <c r="AB130" s="139"/>
      <c r="AC130" s="139"/>
      <c r="AE130" s="139"/>
      <c r="AF130" s="139"/>
      <c r="AG130" s="139"/>
      <c r="AH130" s="139"/>
      <c r="AR130" s="139"/>
    </row>
    <row r="131" spans="22:44" x14ac:dyDescent="0.2">
      <c r="V131" s="139"/>
      <c r="W131" s="139"/>
      <c r="X131" s="139"/>
      <c r="Y131" s="139"/>
      <c r="Z131" s="139"/>
      <c r="AA131" s="139"/>
      <c r="AB131" s="139"/>
      <c r="AC131" s="139"/>
      <c r="AE131" s="139"/>
      <c r="AF131" s="139"/>
      <c r="AG131" s="139"/>
      <c r="AH131" s="139"/>
      <c r="AR131" s="139"/>
    </row>
    <row r="132" spans="22:44" x14ac:dyDescent="0.2">
      <c r="V132" s="139"/>
      <c r="W132" s="139"/>
      <c r="X132" s="139"/>
      <c r="Y132" s="139"/>
      <c r="Z132" s="139"/>
      <c r="AA132" s="139"/>
      <c r="AB132" s="139"/>
      <c r="AC132" s="139"/>
      <c r="AE132" s="139"/>
      <c r="AF132" s="139"/>
      <c r="AG132" s="139"/>
      <c r="AH132" s="139"/>
      <c r="AR132" s="139"/>
    </row>
    <row r="133" spans="22:44" x14ac:dyDescent="0.2">
      <c r="V133" s="139"/>
      <c r="W133" s="139"/>
      <c r="X133" s="139"/>
      <c r="Y133" s="139"/>
      <c r="Z133" s="139"/>
      <c r="AA133" s="139"/>
      <c r="AB133" s="139"/>
      <c r="AC133" s="139"/>
      <c r="AE133" s="139"/>
      <c r="AF133" s="139"/>
      <c r="AG133" s="139"/>
      <c r="AH133" s="139"/>
      <c r="AR133" s="139"/>
    </row>
    <row r="134" spans="22:44" x14ac:dyDescent="0.2">
      <c r="V134" s="139"/>
      <c r="W134" s="139"/>
      <c r="X134" s="139"/>
      <c r="Y134" s="139"/>
      <c r="Z134" s="139"/>
      <c r="AA134" s="139"/>
      <c r="AB134" s="139"/>
      <c r="AC134" s="139"/>
      <c r="AE134" s="139"/>
      <c r="AF134" s="139"/>
      <c r="AG134" s="139"/>
      <c r="AH134" s="139"/>
      <c r="AR134" s="139"/>
    </row>
    <row r="135" spans="22:44" x14ac:dyDescent="0.2">
      <c r="V135" s="139"/>
      <c r="W135" s="139"/>
      <c r="X135" s="139"/>
      <c r="Y135" s="139"/>
      <c r="Z135" s="139"/>
      <c r="AA135" s="139"/>
      <c r="AB135" s="139"/>
      <c r="AC135" s="139"/>
      <c r="AE135" s="139"/>
      <c r="AF135" s="139"/>
      <c r="AG135" s="139"/>
      <c r="AH135" s="139"/>
      <c r="AR135" s="139"/>
    </row>
    <row r="136" spans="22:44" x14ac:dyDescent="0.2">
      <c r="V136" s="139"/>
      <c r="W136" s="139"/>
      <c r="X136" s="139"/>
      <c r="Y136" s="139"/>
      <c r="Z136" s="139"/>
      <c r="AA136" s="139"/>
      <c r="AB136" s="139"/>
      <c r="AC136" s="139"/>
      <c r="AE136" s="139"/>
      <c r="AF136" s="139"/>
      <c r="AG136" s="139"/>
      <c r="AH136" s="139"/>
      <c r="AR136" s="139"/>
    </row>
    <row r="137" spans="22:44" x14ac:dyDescent="0.2">
      <c r="V137" s="139"/>
      <c r="W137" s="139"/>
      <c r="X137" s="139"/>
      <c r="Y137" s="139"/>
      <c r="Z137" s="139"/>
      <c r="AA137" s="139"/>
      <c r="AB137" s="139"/>
      <c r="AC137" s="139"/>
      <c r="AE137" s="139"/>
      <c r="AF137" s="139"/>
      <c r="AG137" s="139"/>
      <c r="AH137" s="139"/>
      <c r="AR137" s="139"/>
    </row>
    <row r="138" spans="22:44" x14ac:dyDescent="0.2">
      <c r="V138" s="139"/>
      <c r="W138" s="139"/>
      <c r="X138" s="139"/>
      <c r="Y138" s="139"/>
      <c r="Z138" s="139"/>
      <c r="AA138" s="139"/>
      <c r="AB138" s="139"/>
      <c r="AC138" s="139"/>
      <c r="AE138" s="139"/>
      <c r="AF138" s="139"/>
      <c r="AG138" s="139"/>
      <c r="AH138" s="139"/>
      <c r="AR138" s="139"/>
    </row>
    <row r="139" spans="22:44" x14ac:dyDescent="0.2">
      <c r="V139" s="139"/>
      <c r="W139" s="139"/>
      <c r="X139" s="139"/>
      <c r="Y139" s="139"/>
      <c r="Z139" s="139"/>
      <c r="AA139" s="139"/>
      <c r="AB139" s="139"/>
      <c r="AC139" s="139"/>
      <c r="AE139" s="139"/>
      <c r="AF139" s="139"/>
      <c r="AG139" s="139"/>
      <c r="AH139" s="139"/>
      <c r="AR139" s="139"/>
    </row>
    <row r="140" spans="22:44" x14ac:dyDescent="0.2">
      <c r="V140" s="139"/>
      <c r="W140" s="139"/>
      <c r="X140" s="139"/>
      <c r="Y140" s="139"/>
      <c r="Z140" s="139"/>
      <c r="AA140" s="139"/>
      <c r="AB140" s="139"/>
      <c r="AC140" s="139"/>
      <c r="AE140" s="139"/>
      <c r="AF140" s="139"/>
      <c r="AG140" s="139"/>
      <c r="AH140" s="139"/>
      <c r="AR140" s="139"/>
    </row>
    <row r="141" spans="22:44" x14ac:dyDescent="0.2">
      <c r="V141" s="139"/>
      <c r="W141" s="139"/>
      <c r="X141" s="139"/>
      <c r="Y141" s="139"/>
      <c r="Z141" s="139"/>
      <c r="AA141" s="139"/>
      <c r="AB141" s="139"/>
      <c r="AC141" s="139"/>
      <c r="AE141" s="139"/>
      <c r="AF141" s="139"/>
      <c r="AG141" s="139"/>
      <c r="AH141" s="139"/>
      <c r="AR141" s="139"/>
    </row>
    <row r="142" spans="22:44" x14ac:dyDescent="0.2">
      <c r="V142" s="139"/>
      <c r="W142" s="139"/>
      <c r="X142" s="139"/>
      <c r="Y142" s="139"/>
      <c r="Z142" s="139"/>
      <c r="AA142" s="139"/>
      <c r="AB142" s="139"/>
      <c r="AC142" s="139"/>
      <c r="AE142" s="139"/>
      <c r="AF142" s="139"/>
      <c r="AG142" s="139"/>
      <c r="AH142" s="139"/>
      <c r="AR142" s="139"/>
    </row>
    <row r="143" spans="22:44" x14ac:dyDescent="0.2">
      <c r="V143" s="139"/>
      <c r="W143" s="139"/>
      <c r="X143" s="139"/>
      <c r="Y143" s="139"/>
      <c r="Z143" s="139"/>
      <c r="AA143" s="139"/>
      <c r="AB143" s="139"/>
      <c r="AC143" s="139"/>
      <c r="AE143" s="139"/>
      <c r="AF143" s="139"/>
      <c r="AG143" s="139"/>
      <c r="AH143" s="139"/>
      <c r="AR143" s="139"/>
    </row>
    <row r="144" spans="22:44" x14ac:dyDescent="0.2">
      <c r="V144" s="139"/>
      <c r="W144" s="139"/>
      <c r="X144" s="139"/>
      <c r="Y144" s="139"/>
      <c r="Z144" s="139"/>
      <c r="AA144" s="139"/>
      <c r="AB144" s="139"/>
      <c r="AC144" s="139"/>
      <c r="AE144" s="139"/>
      <c r="AF144" s="139"/>
      <c r="AG144" s="139"/>
      <c r="AH144" s="139"/>
      <c r="AR144" s="139"/>
    </row>
    <row r="145" spans="22:44" x14ac:dyDescent="0.2">
      <c r="V145" s="139"/>
      <c r="W145" s="139"/>
      <c r="X145" s="139"/>
      <c r="Y145" s="139"/>
      <c r="Z145" s="139"/>
      <c r="AA145" s="139"/>
      <c r="AB145" s="139"/>
      <c r="AC145" s="139"/>
      <c r="AE145" s="139"/>
      <c r="AF145" s="139"/>
      <c r="AG145" s="139"/>
      <c r="AH145" s="139"/>
      <c r="AR145" s="139"/>
    </row>
    <row r="146" spans="22:44" x14ac:dyDescent="0.2">
      <c r="V146" s="139"/>
      <c r="W146" s="139"/>
      <c r="X146" s="139"/>
      <c r="Y146" s="139"/>
      <c r="Z146" s="139"/>
      <c r="AA146" s="139"/>
      <c r="AB146" s="139"/>
      <c r="AC146" s="139"/>
      <c r="AE146" s="139"/>
      <c r="AF146" s="139"/>
      <c r="AG146" s="139"/>
      <c r="AH146" s="139"/>
      <c r="AR146" s="139"/>
    </row>
    <row r="147" spans="22:44" x14ac:dyDescent="0.2">
      <c r="V147" s="139"/>
      <c r="W147" s="139"/>
      <c r="X147" s="139"/>
      <c r="Y147" s="139"/>
      <c r="Z147" s="139"/>
      <c r="AA147" s="139"/>
      <c r="AB147" s="139"/>
      <c r="AC147" s="139"/>
      <c r="AE147" s="139"/>
      <c r="AF147" s="139"/>
      <c r="AG147" s="139"/>
      <c r="AH147" s="139"/>
      <c r="AR147" s="139"/>
    </row>
    <row r="148" spans="22:44" x14ac:dyDescent="0.2">
      <c r="V148" s="139"/>
      <c r="W148" s="139"/>
      <c r="X148" s="139"/>
      <c r="Y148" s="139"/>
      <c r="Z148" s="139"/>
      <c r="AA148" s="139"/>
      <c r="AB148" s="139"/>
      <c r="AC148" s="139"/>
      <c r="AE148" s="139"/>
      <c r="AF148" s="139"/>
      <c r="AG148" s="139"/>
      <c r="AH148" s="139"/>
      <c r="AR148" s="139"/>
    </row>
    <row r="149" spans="22:44" x14ac:dyDescent="0.2">
      <c r="V149" s="139"/>
      <c r="W149" s="139"/>
      <c r="X149" s="139"/>
      <c r="Y149" s="139"/>
      <c r="Z149" s="139"/>
      <c r="AA149" s="139"/>
      <c r="AB149" s="139"/>
      <c r="AC149" s="139"/>
      <c r="AE149" s="139"/>
      <c r="AF149" s="139"/>
      <c r="AG149" s="139"/>
      <c r="AH149" s="139"/>
      <c r="AR149" s="139"/>
    </row>
    <row r="150" spans="22:44" x14ac:dyDescent="0.2">
      <c r="V150" s="139"/>
      <c r="W150" s="139"/>
      <c r="X150" s="139"/>
      <c r="Y150" s="139"/>
      <c r="Z150" s="139"/>
      <c r="AA150" s="139"/>
      <c r="AB150" s="139"/>
      <c r="AC150" s="139"/>
      <c r="AE150" s="139"/>
      <c r="AF150" s="139"/>
      <c r="AG150" s="139"/>
      <c r="AH150" s="139"/>
      <c r="AR150" s="139"/>
    </row>
    <row r="151" spans="22:44" x14ac:dyDescent="0.2">
      <c r="V151" s="139"/>
      <c r="W151" s="139"/>
      <c r="X151" s="139"/>
      <c r="Y151" s="139"/>
      <c r="Z151" s="139"/>
      <c r="AA151" s="139"/>
      <c r="AB151" s="139"/>
      <c r="AC151" s="139"/>
      <c r="AE151" s="139"/>
      <c r="AF151" s="139"/>
      <c r="AG151" s="139"/>
      <c r="AH151" s="139"/>
      <c r="AR151" s="139"/>
    </row>
    <row r="152" spans="22:44" x14ac:dyDescent="0.2">
      <c r="V152" s="139"/>
      <c r="W152" s="139"/>
      <c r="X152" s="139"/>
      <c r="Y152" s="139"/>
      <c r="Z152" s="139"/>
      <c r="AA152" s="139"/>
      <c r="AB152" s="139"/>
      <c r="AC152" s="139"/>
      <c r="AE152" s="139"/>
      <c r="AF152" s="139"/>
      <c r="AG152" s="139"/>
      <c r="AH152" s="139"/>
      <c r="AR152" s="139"/>
    </row>
    <row r="153" spans="22:44" x14ac:dyDescent="0.2">
      <c r="V153" s="139"/>
      <c r="W153" s="139"/>
      <c r="X153" s="139"/>
      <c r="Y153" s="139"/>
      <c r="Z153" s="139"/>
      <c r="AA153" s="139"/>
      <c r="AB153" s="139"/>
      <c r="AC153" s="139"/>
      <c r="AE153" s="139"/>
      <c r="AF153" s="139"/>
      <c r="AG153" s="139"/>
      <c r="AH153" s="139"/>
      <c r="AR153" s="139"/>
    </row>
    <row r="154" spans="22:44" x14ac:dyDescent="0.2">
      <c r="V154" s="139"/>
      <c r="W154" s="139"/>
      <c r="X154" s="139"/>
      <c r="Y154" s="139"/>
      <c r="Z154" s="139"/>
      <c r="AA154" s="139"/>
      <c r="AB154" s="139"/>
      <c r="AC154" s="139"/>
      <c r="AE154" s="139"/>
      <c r="AF154" s="139"/>
      <c r="AG154" s="139"/>
      <c r="AH154" s="139"/>
      <c r="AR154" s="139"/>
    </row>
    <row r="155" spans="22:44" x14ac:dyDescent="0.2">
      <c r="V155" s="139"/>
      <c r="W155" s="139"/>
      <c r="X155" s="139"/>
      <c r="Y155" s="139"/>
      <c r="Z155" s="139"/>
      <c r="AA155" s="139"/>
      <c r="AB155" s="139"/>
      <c r="AC155" s="139"/>
      <c r="AE155" s="139"/>
      <c r="AF155" s="139"/>
      <c r="AG155" s="139"/>
      <c r="AH155" s="139"/>
      <c r="AR155" s="139"/>
    </row>
    <row r="156" spans="22:44" x14ac:dyDescent="0.2">
      <c r="V156" s="139"/>
      <c r="W156" s="139"/>
      <c r="X156" s="139"/>
      <c r="Y156" s="139"/>
      <c r="Z156" s="139"/>
      <c r="AA156" s="139"/>
      <c r="AB156" s="139"/>
      <c r="AC156" s="139"/>
      <c r="AE156" s="139"/>
      <c r="AF156" s="139"/>
      <c r="AG156" s="139"/>
      <c r="AH156" s="139"/>
      <c r="AR156" s="139"/>
    </row>
    <row r="157" spans="22:44" x14ac:dyDescent="0.2">
      <c r="V157" s="139"/>
      <c r="W157" s="139"/>
      <c r="X157" s="139"/>
      <c r="Y157" s="139"/>
      <c r="Z157" s="139"/>
      <c r="AA157" s="139"/>
      <c r="AB157" s="139"/>
      <c r="AC157" s="139"/>
      <c r="AE157" s="139"/>
      <c r="AF157" s="139"/>
      <c r="AG157" s="139"/>
      <c r="AH157" s="139"/>
      <c r="AR157" s="139"/>
    </row>
    <row r="158" spans="22:44" x14ac:dyDescent="0.2">
      <c r="V158" s="139"/>
      <c r="W158" s="139"/>
      <c r="X158" s="139"/>
      <c r="Y158" s="139"/>
      <c r="Z158" s="139"/>
      <c r="AA158" s="139"/>
      <c r="AB158" s="139"/>
      <c r="AC158" s="139"/>
      <c r="AE158" s="139"/>
      <c r="AF158" s="139"/>
      <c r="AG158" s="139"/>
      <c r="AH158" s="139"/>
      <c r="AR158" s="139"/>
    </row>
    <row r="159" spans="22:44" x14ac:dyDescent="0.2">
      <c r="V159" s="139"/>
      <c r="W159" s="139"/>
      <c r="X159" s="139"/>
      <c r="Y159" s="139"/>
      <c r="Z159" s="139"/>
      <c r="AA159" s="139"/>
      <c r="AB159" s="139"/>
      <c r="AC159" s="139"/>
      <c r="AE159" s="139"/>
      <c r="AF159" s="139"/>
      <c r="AG159" s="139"/>
      <c r="AH159" s="139"/>
      <c r="AR159" s="139"/>
    </row>
    <row r="160" spans="22:44" x14ac:dyDescent="0.2">
      <c r="V160" s="139"/>
      <c r="W160" s="139"/>
      <c r="X160" s="139"/>
      <c r="Y160" s="139"/>
      <c r="Z160" s="139"/>
      <c r="AA160" s="139"/>
      <c r="AB160" s="139"/>
      <c r="AC160" s="139"/>
      <c r="AE160" s="139"/>
      <c r="AF160" s="139"/>
      <c r="AG160" s="139"/>
      <c r="AH160" s="139"/>
      <c r="AR160" s="139"/>
    </row>
    <row r="161" spans="22:44" x14ac:dyDescent="0.2">
      <c r="V161" s="139"/>
      <c r="W161" s="139"/>
      <c r="X161" s="139"/>
      <c r="Y161" s="139"/>
      <c r="Z161" s="139"/>
      <c r="AA161" s="139"/>
      <c r="AB161" s="139"/>
      <c r="AC161" s="139"/>
      <c r="AE161" s="139"/>
      <c r="AF161" s="139"/>
      <c r="AG161" s="139"/>
      <c r="AH161" s="139"/>
      <c r="AR161" s="139"/>
    </row>
    <row r="162" spans="22:44" x14ac:dyDescent="0.2">
      <c r="V162" s="139"/>
      <c r="W162" s="139"/>
      <c r="X162" s="139"/>
      <c r="Y162" s="139"/>
      <c r="Z162" s="139"/>
      <c r="AA162" s="139"/>
      <c r="AB162" s="139"/>
      <c r="AC162" s="139"/>
      <c r="AE162" s="139"/>
      <c r="AF162" s="139"/>
      <c r="AG162" s="139"/>
      <c r="AH162" s="139"/>
      <c r="AR162" s="139"/>
    </row>
    <row r="163" spans="22:44" x14ac:dyDescent="0.2">
      <c r="V163" s="139"/>
      <c r="W163" s="139"/>
      <c r="X163" s="139"/>
      <c r="Y163" s="139"/>
      <c r="Z163" s="139"/>
      <c r="AA163" s="139"/>
      <c r="AB163" s="139"/>
      <c r="AC163" s="139"/>
      <c r="AE163" s="139"/>
      <c r="AF163" s="139"/>
      <c r="AG163" s="139"/>
      <c r="AH163" s="139"/>
      <c r="AR163" s="139"/>
    </row>
    <row r="164" spans="22:44" x14ac:dyDescent="0.2">
      <c r="V164" s="139"/>
      <c r="W164" s="139"/>
      <c r="X164" s="139"/>
      <c r="Y164" s="139"/>
      <c r="Z164" s="139"/>
      <c r="AA164" s="139"/>
      <c r="AB164" s="139"/>
      <c r="AC164" s="139"/>
      <c r="AE164" s="139"/>
      <c r="AF164" s="139"/>
      <c r="AG164" s="139"/>
      <c r="AH164" s="139"/>
      <c r="AR164" s="139"/>
    </row>
    <row r="165" spans="22:44" x14ac:dyDescent="0.2">
      <c r="V165" s="139"/>
      <c r="W165" s="139"/>
      <c r="X165" s="139"/>
      <c r="Y165" s="139"/>
      <c r="Z165" s="139"/>
      <c r="AA165" s="139"/>
      <c r="AB165" s="139"/>
      <c r="AC165" s="139"/>
      <c r="AE165" s="139"/>
      <c r="AF165" s="139"/>
      <c r="AG165" s="139"/>
      <c r="AH165" s="139"/>
      <c r="AR165" s="139"/>
    </row>
    <row r="166" spans="22:44" x14ac:dyDescent="0.2">
      <c r="V166" s="139"/>
      <c r="W166" s="139"/>
      <c r="X166" s="139"/>
      <c r="Y166" s="139"/>
      <c r="Z166" s="139"/>
      <c r="AA166" s="139"/>
      <c r="AB166" s="139"/>
      <c r="AC166" s="139"/>
      <c r="AE166" s="139"/>
      <c r="AF166" s="139"/>
      <c r="AG166" s="139"/>
      <c r="AH166" s="139"/>
      <c r="AR166" s="139"/>
    </row>
    <row r="167" spans="22:44" x14ac:dyDescent="0.2">
      <c r="V167" s="139"/>
      <c r="W167" s="139"/>
      <c r="X167" s="139"/>
      <c r="Y167" s="139"/>
      <c r="Z167" s="139"/>
      <c r="AA167" s="139"/>
      <c r="AB167" s="139"/>
      <c r="AC167" s="139"/>
      <c r="AE167" s="139"/>
      <c r="AF167" s="139"/>
      <c r="AG167" s="139"/>
      <c r="AH167" s="139"/>
      <c r="AR167" s="139"/>
    </row>
    <row r="168" spans="22:44" x14ac:dyDescent="0.2">
      <c r="V168" s="139"/>
      <c r="W168" s="139"/>
      <c r="X168" s="139"/>
      <c r="Y168" s="139"/>
      <c r="Z168" s="139"/>
      <c r="AA168" s="139"/>
      <c r="AB168" s="139"/>
      <c r="AC168" s="139"/>
      <c r="AE168" s="139"/>
      <c r="AF168" s="139"/>
      <c r="AG168" s="139"/>
      <c r="AH168" s="139"/>
      <c r="AR168" s="139"/>
    </row>
    <row r="169" spans="22:44" x14ac:dyDescent="0.2">
      <c r="V169" s="139"/>
      <c r="W169" s="139"/>
      <c r="X169" s="139"/>
      <c r="Y169" s="139"/>
      <c r="Z169" s="139"/>
      <c r="AA169" s="139"/>
      <c r="AB169" s="139"/>
      <c r="AC169" s="139"/>
      <c r="AE169" s="139"/>
      <c r="AF169" s="139"/>
      <c r="AG169" s="139"/>
      <c r="AH169" s="139"/>
      <c r="AR169" s="139"/>
    </row>
    <row r="170" spans="22:44" x14ac:dyDescent="0.2">
      <c r="V170" s="139"/>
      <c r="W170" s="139"/>
      <c r="X170" s="139"/>
      <c r="Y170" s="139"/>
      <c r="Z170" s="139"/>
      <c r="AA170" s="139"/>
      <c r="AB170" s="139"/>
      <c r="AC170" s="139"/>
      <c r="AE170" s="139"/>
      <c r="AF170" s="139"/>
      <c r="AG170" s="139"/>
      <c r="AH170" s="139"/>
      <c r="AR170" s="139"/>
    </row>
    <row r="171" spans="22:44" x14ac:dyDescent="0.2">
      <c r="V171" s="139"/>
      <c r="W171" s="139"/>
      <c r="X171" s="139"/>
      <c r="Y171" s="139"/>
      <c r="Z171" s="139"/>
      <c r="AA171" s="139"/>
      <c r="AB171" s="139"/>
      <c r="AC171" s="139"/>
      <c r="AE171" s="139"/>
      <c r="AF171" s="139"/>
      <c r="AG171" s="139"/>
      <c r="AH171" s="139"/>
      <c r="AR171" s="139"/>
    </row>
    <row r="172" spans="22:44" x14ac:dyDescent="0.2">
      <c r="V172" s="139"/>
      <c r="W172" s="139"/>
      <c r="X172" s="139"/>
      <c r="Y172" s="139"/>
      <c r="Z172" s="139"/>
      <c r="AA172" s="139"/>
      <c r="AB172" s="139"/>
      <c r="AC172" s="139"/>
      <c r="AE172" s="139"/>
      <c r="AF172" s="139"/>
      <c r="AG172" s="139"/>
      <c r="AH172" s="139"/>
      <c r="AR172" s="139"/>
    </row>
    <row r="173" spans="22:44" x14ac:dyDescent="0.2">
      <c r="V173" s="139"/>
      <c r="W173" s="139"/>
      <c r="X173" s="139"/>
      <c r="Y173" s="139"/>
      <c r="Z173" s="139"/>
      <c r="AA173" s="139"/>
      <c r="AB173" s="139"/>
      <c r="AC173" s="139"/>
      <c r="AE173" s="139"/>
      <c r="AF173" s="139"/>
      <c r="AG173" s="139"/>
      <c r="AH173" s="139"/>
      <c r="AR173" s="139"/>
    </row>
    <row r="174" spans="22:44" x14ac:dyDescent="0.2">
      <c r="V174" s="139"/>
      <c r="W174" s="139"/>
      <c r="X174" s="139"/>
      <c r="Y174" s="139"/>
      <c r="Z174" s="139"/>
      <c r="AA174" s="139"/>
      <c r="AB174" s="139"/>
      <c r="AC174" s="139"/>
      <c r="AE174" s="139"/>
      <c r="AF174" s="139"/>
      <c r="AG174" s="139"/>
      <c r="AH174" s="139"/>
      <c r="AR174" s="139"/>
    </row>
    <row r="175" spans="22:44" x14ac:dyDescent="0.2">
      <c r="V175" s="139"/>
      <c r="W175" s="139"/>
      <c r="X175" s="139"/>
      <c r="Y175" s="139"/>
      <c r="Z175" s="139"/>
      <c r="AA175" s="139"/>
      <c r="AB175" s="139"/>
      <c r="AC175" s="139"/>
      <c r="AE175" s="139"/>
      <c r="AF175" s="139"/>
      <c r="AG175" s="139"/>
      <c r="AH175" s="139"/>
      <c r="AR175" s="139"/>
    </row>
    <row r="176" spans="22:44" x14ac:dyDescent="0.2">
      <c r="V176" s="139"/>
      <c r="W176" s="139"/>
      <c r="X176" s="139"/>
      <c r="Y176" s="139"/>
      <c r="Z176" s="139"/>
      <c r="AA176" s="139"/>
      <c r="AB176" s="139"/>
      <c r="AC176" s="139"/>
      <c r="AE176" s="139"/>
      <c r="AF176" s="139"/>
      <c r="AG176" s="139"/>
      <c r="AH176" s="139"/>
      <c r="AR176" s="139"/>
    </row>
    <row r="177" spans="22:44" x14ac:dyDescent="0.2">
      <c r="V177" s="139"/>
      <c r="W177" s="139"/>
      <c r="X177" s="139"/>
      <c r="Y177" s="139"/>
      <c r="Z177" s="139"/>
      <c r="AA177" s="139"/>
      <c r="AB177" s="139"/>
      <c r="AC177" s="139"/>
      <c r="AE177" s="139"/>
      <c r="AF177" s="139"/>
      <c r="AG177" s="139"/>
      <c r="AH177" s="139"/>
      <c r="AR177" s="139"/>
    </row>
    <row r="178" spans="22:44" x14ac:dyDescent="0.2">
      <c r="V178" s="139"/>
      <c r="W178" s="139"/>
      <c r="X178" s="139"/>
      <c r="Y178" s="139"/>
      <c r="Z178" s="139"/>
      <c r="AA178" s="139"/>
      <c r="AB178" s="139"/>
      <c r="AC178" s="139"/>
      <c r="AE178" s="139"/>
      <c r="AF178" s="139"/>
      <c r="AG178" s="139"/>
      <c r="AH178" s="139"/>
      <c r="AR178" s="139"/>
    </row>
    <row r="179" spans="22:44" x14ac:dyDescent="0.2">
      <c r="V179" s="139"/>
      <c r="W179" s="139"/>
      <c r="X179" s="139"/>
      <c r="Y179" s="139"/>
      <c r="Z179" s="139"/>
      <c r="AA179" s="139"/>
      <c r="AB179" s="139"/>
      <c r="AC179" s="139"/>
      <c r="AE179" s="139"/>
      <c r="AF179" s="139"/>
      <c r="AG179" s="139"/>
      <c r="AH179" s="139"/>
      <c r="AR179" s="139"/>
    </row>
    <row r="180" spans="22:44" x14ac:dyDescent="0.2">
      <c r="V180" s="139"/>
      <c r="W180" s="139"/>
      <c r="X180" s="139"/>
      <c r="Y180" s="139"/>
      <c r="Z180" s="139"/>
      <c r="AA180" s="139"/>
      <c r="AB180" s="139"/>
      <c r="AC180" s="139"/>
      <c r="AE180" s="139"/>
      <c r="AF180" s="139"/>
      <c r="AG180" s="139"/>
      <c r="AH180" s="139"/>
      <c r="AR180" s="139"/>
    </row>
    <row r="181" spans="22:44" x14ac:dyDescent="0.2">
      <c r="V181" s="139"/>
      <c r="W181" s="139"/>
      <c r="X181" s="139"/>
      <c r="Y181" s="139"/>
      <c r="Z181" s="139"/>
      <c r="AA181" s="139"/>
      <c r="AB181" s="139"/>
      <c r="AC181" s="139"/>
      <c r="AE181" s="139"/>
      <c r="AF181" s="139"/>
      <c r="AG181" s="139"/>
      <c r="AH181" s="139"/>
      <c r="AR181" s="139"/>
    </row>
    <row r="182" spans="22:44" x14ac:dyDescent="0.2">
      <c r="V182" s="139"/>
      <c r="W182" s="139"/>
      <c r="X182" s="139"/>
      <c r="Y182" s="139"/>
      <c r="Z182" s="139"/>
      <c r="AA182" s="139"/>
      <c r="AB182" s="139"/>
      <c r="AC182" s="139"/>
      <c r="AE182" s="139"/>
      <c r="AF182" s="139"/>
      <c r="AG182" s="139"/>
      <c r="AH182" s="139"/>
      <c r="AR182" s="139"/>
    </row>
    <row r="183" spans="22:44" x14ac:dyDescent="0.2">
      <c r="V183" s="139"/>
      <c r="W183" s="139"/>
      <c r="X183" s="139"/>
      <c r="Y183" s="139"/>
      <c r="Z183" s="139"/>
      <c r="AA183" s="139"/>
      <c r="AB183" s="139"/>
      <c r="AC183" s="139"/>
      <c r="AE183" s="139"/>
      <c r="AF183" s="139"/>
      <c r="AG183" s="139"/>
      <c r="AH183" s="139"/>
      <c r="AR183" s="139"/>
    </row>
    <row r="184" spans="22:44" x14ac:dyDescent="0.2">
      <c r="V184" s="139"/>
      <c r="W184" s="139"/>
      <c r="X184" s="139"/>
      <c r="Y184" s="139"/>
      <c r="Z184" s="139"/>
      <c r="AA184" s="139"/>
      <c r="AB184" s="139"/>
      <c r="AC184" s="139"/>
      <c r="AE184" s="139"/>
      <c r="AF184" s="139"/>
      <c r="AG184" s="139"/>
      <c r="AH184" s="139"/>
      <c r="AR184" s="139"/>
    </row>
    <row r="185" spans="22:44" x14ac:dyDescent="0.2">
      <c r="V185" s="139"/>
      <c r="W185" s="139"/>
      <c r="X185" s="139"/>
      <c r="Y185" s="139"/>
      <c r="Z185" s="139"/>
      <c r="AA185" s="139"/>
      <c r="AB185" s="139"/>
      <c r="AC185" s="139"/>
      <c r="AE185" s="139"/>
      <c r="AF185" s="139"/>
      <c r="AG185" s="139"/>
      <c r="AH185" s="139"/>
      <c r="AR185" s="139"/>
    </row>
    <row r="186" spans="22:44" x14ac:dyDescent="0.2">
      <c r="V186" s="139"/>
      <c r="W186" s="139"/>
      <c r="X186" s="139"/>
      <c r="Y186" s="139"/>
      <c r="Z186" s="139"/>
      <c r="AA186" s="139"/>
      <c r="AB186" s="139"/>
      <c r="AC186" s="139"/>
      <c r="AE186" s="139"/>
      <c r="AF186" s="139"/>
      <c r="AG186" s="139"/>
      <c r="AH186" s="139"/>
      <c r="AR186" s="139"/>
    </row>
    <row r="187" spans="22:44" x14ac:dyDescent="0.2">
      <c r="V187" s="139"/>
      <c r="W187" s="139"/>
      <c r="X187" s="139"/>
      <c r="Y187" s="139"/>
      <c r="Z187" s="139"/>
      <c r="AA187" s="139"/>
      <c r="AB187" s="139"/>
      <c r="AC187" s="139"/>
      <c r="AE187" s="139"/>
      <c r="AF187" s="139"/>
      <c r="AG187" s="139"/>
      <c r="AH187" s="139"/>
      <c r="AR187" s="139"/>
    </row>
    <row r="188" spans="22:44" x14ac:dyDescent="0.2">
      <c r="V188" s="139"/>
      <c r="W188" s="139"/>
      <c r="X188" s="139"/>
      <c r="Y188" s="139"/>
      <c r="Z188" s="139"/>
      <c r="AA188" s="139"/>
      <c r="AB188" s="139"/>
      <c r="AC188" s="139"/>
      <c r="AE188" s="139"/>
      <c r="AF188" s="139"/>
      <c r="AG188" s="139"/>
      <c r="AH188" s="139"/>
      <c r="AR188" s="139"/>
    </row>
    <row r="189" spans="22:44" x14ac:dyDescent="0.2">
      <c r="V189" s="139"/>
      <c r="W189" s="139"/>
      <c r="X189" s="139"/>
      <c r="Y189" s="139"/>
      <c r="Z189" s="139"/>
      <c r="AA189" s="139"/>
      <c r="AB189" s="139"/>
      <c r="AC189" s="139"/>
      <c r="AE189" s="139"/>
      <c r="AF189" s="139"/>
      <c r="AG189" s="139"/>
      <c r="AH189" s="139"/>
      <c r="AR189" s="139"/>
    </row>
    <row r="190" spans="22:44" x14ac:dyDescent="0.2">
      <c r="V190" s="139"/>
      <c r="W190" s="139"/>
      <c r="X190" s="139"/>
      <c r="Y190" s="139"/>
      <c r="Z190" s="139"/>
      <c r="AA190" s="139"/>
      <c r="AB190" s="139"/>
      <c r="AC190" s="139"/>
      <c r="AE190" s="139"/>
      <c r="AF190" s="139"/>
      <c r="AG190" s="139"/>
      <c r="AH190" s="139"/>
      <c r="AR190" s="139"/>
    </row>
    <row r="191" spans="22:44" x14ac:dyDescent="0.2">
      <c r="V191" s="139"/>
      <c r="W191" s="139"/>
      <c r="X191" s="139"/>
      <c r="Y191" s="139"/>
      <c r="Z191" s="139"/>
      <c r="AA191" s="139"/>
      <c r="AB191" s="139"/>
      <c r="AC191" s="139"/>
      <c r="AE191" s="139"/>
      <c r="AF191" s="139"/>
      <c r="AG191" s="139"/>
      <c r="AH191" s="139"/>
      <c r="AR191" s="139"/>
    </row>
    <row r="192" spans="22:44" x14ac:dyDescent="0.2">
      <c r="V192" s="139"/>
      <c r="W192" s="139"/>
      <c r="X192" s="139"/>
      <c r="Y192" s="139"/>
      <c r="Z192" s="139"/>
      <c r="AA192" s="139"/>
      <c r="AB192" s="139"/>
      <c r="AC192" s="139"/>
      <c r="AE192" s="139"/>
      <c r="AF192" s="139"/>
      <c r="AG192" s="139"/>
      <c r="AH192" s="139"/>
      <c r="AR192" s="139"/>
    </row>
    <row r="193" spans="22:44" x14ac:dyDescent="0.2">
      <c r="V193" s="139"/>
      <c r="W193" s="139"/>
      <c r="X193" s="139"/>
      <c r="Y193" s="139"/>
      <c r="Z193" s="139"/>
      <c r="AA193" s="139"/>
      <c r="AB193" s="139"/>
      <c r="AC193" s="139"/>
      <c r="AE193" s="139"/>
      <c r="AF193" s="139"/>
      <c r="AG193" s="139"/>
      <c r="AH193" s="139"/>
      <c r="AR193" s="139"/>
    </row>
    <row r="194" spans="22:44" x14ac:dyDescent="0.2">
      <c r="V194" s="139"/>
      <c r="W194" s="139"/>
      <c r="X194" s="139"/>
      <c r="Y194" s="139"/>
      <c r="Z194" s="139"/>
      <c r="AA194" s="139"/>
      <c r="AB194" s="139"/>
      <c r="AC194" s="139"/>
      <c r="AE194" s="139"/>
      <c r="AF194" s="139"/>
      <c r="AG194" s="139"/>
      <c r="AH194" s="139"/>
      <c r="AR194" s="139"/>
    </row>
    <row r="195" spans="22:44" x14ac:dyDescent="0.2">
      <c r="V195" s="139"/>
      <c r="W195" s="139"/>
      <c r="X195" s="139"/>
      <c r="Y195" s="139"/>
      <c r="Z195" s="139"/>
      <c r="AA195" s="139"/>
      <c r="AB195" s="139"/>
      <c r="AC195" s="139"/>
      <c r="AE195" s="139"/>
      <c r="AF195" s="139"/>
      <c r="AG195" s="139"/>
      <c r="AH195" s="139"/>
      <c r="AR195" s="139"/>
    </row>
    <row r="196" spans="22:44" x14ac:dyDescent="0.2">
      <c r="V196" s="139"/>
      <c r="W196" s="139"/>
      <c r="X196" s="139"/>
      <c r="Y196" s="139"/>
      <c r="Z196" s="139"/>
      <c r="AA196" s="139"/>
      <c r="AB196" s="139"/>
      <c r="AC196" s="139"/>
      <c r="AE196" s="139"/>
      <c r="AF196" s="139"/>
      <c r="AG196" s="139"/>
      <c r="AH196" s="139"/>
      <c r="AR196" s="139"/>
    </row>
    <row r="197" spans="22:44" x14ac:dyDescent="0.2">
      <c r="V197" s="139"/>
      <c r="W197" s="139"/>
      <c r="X197" s="139"/>
      <c r="Y197" s="139"/>
      <c r="Z197" s="139"/>
      <c r="AA197" s="139"/>
      <c r="AB197" s="139"/>
      <c r="AC197" s="139"/>
      <c r="AE197" s="139"/>
      <c r="AF197" s="139"/>
      <c r="AG197" s="139"/>
      <c r="AH197" s="139"/>
      <c r="AR197" s="139"/>
    </row>
    <row r="198" spans="22:44" x14ac:dyDescent="0.2">
      <c r="V198" s="139"/>
      <c r="W198" s="139"/>
      <c r="X198" s="139"/>
      <c r="Y198" s="139"/>
      <c r="Z198" s="139"/>
      <c r="AA198" s="139"/>
      <c r="AB198" s="139"/>
      <c r="AC198" s="139"/>
      <c r="AE198" s="139"/>
      <c r="AF198" s="139"/>
      <c r="AG198" s="139"/>
      <c r="AH198" s="139"/>
      <c r="AR198" s="139"/>
    </row>
    <row r="199" spans="22:44" x14ac:dyDescent="0.2">
      <c r="V199" s="139"/>
      <c r="W199" s="139"/>
      <c r="X199" s="139"/>
      <c r="Y199" s="139"/>
      <c r="Z199" s="139"/>
      <c r="AA199" s="139"/>
      <c r="AB199" s="139"/>
      <c r="AC199" s="139"/>
      <c r="AE199" s="139"/>
      <c r="AF199" s="139"/>
      <c r="AG199" s="139"/>
      <c r="AH199" s="139"/>
      <c r="AR199" s="139"/>
    </row>
    <row r="200" spans="22:44" x14ac:dyDescent="0.2">
      <c r="V200" s="139"/>
      <c r="W200" s="139"/>
      <c r="X200" s="139"/>
      <c r="Y200" s="139"/>
      <c r="Z200" s="139"/>
      <c r="AA200" s="139"/>
      <c r="AB200" s="139"/>
      <c r="AC200" s="139"/>
      <c r="AE200" s="139"/>
      <c r="AF200" s="139"/>
      <c r="AG200" s="139"/>
      <c r="AH200" s="139"/>
      <c r="AR200" s="139"/>
    </row>
    <row r="201" spans="22:44" x14ac:dyDescent="0.2">
      <c r="V201" s="139"/>
      <c r="W201" s="139"/>
      <c r="X201" s="139"/>
      <c r="Y201" s="139"/>
      <c r="Z201" s="139"/>
      <c r="AA201" s="139"/>
      <c r="AB201" s="139"/>
      <c r="AC201" s="139"/>
      <c r="AE201" s="139"/>
      <c r="AF201" s="139"/>
      <c r="AG201" s="139"/>
      <c r="AH201" s="139"/>
      <c r="AR201" s="139"/>
    </row>
    <row r="202" spans="22:44" x14ac:dyDescent="0.2">
      <c r="V202" s="139"/>
      <c r="W202" s="139"/>
      <c r="X202" s="139"/>
      <c r="Y202" s="139"/>
      <c r="Z202" s="139"/>
      <c r="AA202" s="139"/>
      <c r="AB202" s="139"/>
      <c r="AC202" s="139"/>
      <c r="AE202" s="139"/>
      <c r="AF202" s="139"/>
      <c r="AG202" s="139"/>
      <c r="AH202" s="139"/>
      <c r="AR202" s="139"/>
    </row>
    <row r="203" spans="22:44" x14ac:dyDescent="0.2">
      <c r="V203" s="139"/>
      <c r="W203" s="139"/>
      <c r="X203" s="139"/>
      <c r="Y203" s="139"/>
      <c r="Z203" s="139"/>
      <c r="AA203" s="139"/>
      <c r="AB203" s="139"/>
      <c r="AC203" s="139"/>
      <c r="AE203" s="139"/>
      <c r="AF203" s="139"/>
      <c r="AG203" s="139"/>
      <c r="AH203" s="139"/>
      <c r="AR203" s="139"/>
    </row>
    <row r="204" spans="22:44" x14ac:dyDescent="0.2">
      <c r="V204" s="139"/>
      <c r="W204" s="139"/>
      <c r="X204" s="139"/>
      <c r="Y204" s="139"/>
      <c r="Z204" s="139"/>
      <c r="AA204" s="139"/>
      <c r="AB204" s="139"/>
      <c r="AC204" s="139"/>
      <c r="AE204" s="139"/>
      <c r="AF204" s="139"/>
      <c r="AG204" s="139"/>
      <c r="AH204" s="139"/>
      <c r="AR204" s="139"/>
    </row>
    <row r="205" spans="22:44" x14ac:dyDescent="0.2">
      <c r="V205" s="139"/>
      <c r="W205" s="139"/>
      <c r="X205" s="139"/>
      <c r="Y205" s="139"/>
      <c r="Z205" s="139"/>
      <c r="AA205" s="139"/>
      <c r="AB205" s="139"/>
      <c r="AC205" s="139"/>
      <c r="AE205" s="139"/>
      <c r="AF205" s="139"/>
      <c r="AG205" s="139"/>
      <c r="AH205" s="139"/>
      <c r="AR205" s="139"/>
    </row>
    <row r="206" spans="22:44" x14ac:dyDescent="0.2">
      <c r="V206" s="139"/>
      <c r="W206" s="139"/>
      <c r="X206" s="139"/>
      <c r="Y206" s="139"/>
      <c r="Z206" s="139"/>
      <c r="AA206" s="139"/>
      <c r="AB206" s="139"/>
      <c r="AC206" s="139"/>
      <c r="AE206" s="139"/>
      <c r="AF206" s="139"/>
      <c r="AG206" s="139"/>
      <c r="AH206" s="139"/>
      <c r="AR206" s="139"/>
    </row>
    <row r="207" spans="22:44" x14ac:dyDescent="0.2">
      <c r="V207" s="139"/>
      <c r="W207" s="139"/>
      <c r="X207" s="139"/>
      <c r="Y207" s="139"/>
      <c r="Z207" s="139"/>
      <c r="AA207" s="139"/>
      <c r="AB207" s="139"/>
      <c r="AC207" s="139"/>
      <c r="AE207" s="139"/>
      <c r="AF207" s="139"/>
      <c r="AG207" s="139"/>
      <c r="AH207" s="139"/>
      <c r="AR207" s="139"/>
    </row>
    <row r="208" spans="22:44" x14ac:dyDescent="0.2">
      <c r="V208" s="139"/>
      <c r="W208" s="139"/>
      <c r="X208" s="139"/>
      <c r="Y208" s="139"/>
      <c r="Z208" s="139"/>
      <c r="AA208" s="139"/>
      <c r="AB208" s="139"/>
      <c r="AC208" s="139"/>
      <c r="AE208" s="139"/>
      <c r="AF208" s="139"/>
      <c r="AG208" s="139"/>
      <c r="AH208" s="139"/>
      <c r="AR208" s="139"/>
    </row>
    <row r="209" spans="22:44" x14ac:dyDescent="0.2">
      <c r="V209" s="139"/>
      <c r="W209" s="139"/>
      <c r="X209" s="139"/>
      <c r="Y209" s="139"/>
      <c r="Z209" s="139"/>
      <c r="AA209" s="139"/>
      <c r="AB209" s="139"/>
      <c r="AC209" s="139"/>
      <c r="AE209" s="139"/>
      <c r="AF209" s="139"/>
      <c r="AG209" s="139"/>
      <c r="AH209" s="139"/>
      <c r="AR209" s="139"/>
    </row>
    <row r="210" spans="22:44" x14ac:dyDescent="0.2">
      <c r="V210" s="139"/>
      <c r="W210" s="139"/>
      <c r="X210" s="139"/>
      <c r="Y210" s="139"/>
      <c r="Z210" s="139"/>
      <c r="AA210" s="139"/>
      <c r="AB210" s="139"/>
      <c r="AC210" s="139"/>
      <c r="AE210" s="139"/>
      <c r="AF210" s="139"/>
      <c r="AG210" s="139"/>
      <c r="AH210" s="139"/>
      <c r="AR210" s="139"/>
    </row>
    <row r="211" spans="22:44" x14ac:dyDescent="0.2">
      <c r="V211" s="139"/>
      <c r="W211" s="139"/>
      <c r="X211" s="139"/>
      <c r="Y211" s="139"/>
      <c r="Z211" s="139"/>
      <c r="AA211" s="139"/>
      <c r="AB211" s="139"/>
      <c r="AC211" s="139"/>
      <c r="AE211" s="139"/>
      <c r="AF211" s="139"/>
      <c r="AG211" s="139"/>
      <c r="AH211" s="139"/>
      <c r="AR211" s="139"/>
    </row>
    <row r="212" spans="22:44" x14ac:dyDescent="0.2">
      <c r="V212" s="139"/>
      <c r="W212" s="139"/>
      <c r="X212" s="139"/>
      <c r="Y212" s="139"/>
      <c r="Z212" s="139"/>
      <c r="AA212" s="139"/>
      <c r="AB212" s="139"/>
      <c r="AC212" s="139"/>
      <c r="AE212" s="139"/>
      <c r="AF212" s="139"/>
      <c r="AG212" s="139"/>
      <c r="AH212" s="139"/>
      <c r="AR212" s="139"/>
    </row>
    <row r="213" spans="22:44" x14ac:dyDescent="0.2">
      <c r="V213" s="139"/>
      <c r="W213" s="139"/>
      <c r="X213" s="139"/>
      <c r="Y213" s="139"/>
      <c r="Z213" s="139"/>
      <c r="AA213" s="139"/>
      <c r="AB213" s="139"/>
      <c r="AC213" s="139"/>
      <c r="AE213" s="139"/>
      <c r="AF213" s="139"/>
      <c r="AG213" s="139"/>
      <c r="AH213" s="139"/>
      <c r="AR213" s="139"/>
    </row>
    <row r="214" spans="22:44" x14ac:dyDescent="0.2">
      <c r="V214" s="139"/>
      <c r="W214" s="139"/>
      <c r="X214" s="139"/>
      <c r="Y214" s="139"/>
      <c r="Z214" s="139"/>
      <c r="AA214" s="139"/>
      <c r="AB214" s="139"/>
      <c r="AC214" s="139"/>
      <c r="AE214" s="139"/>
      <c r="AF214" s="139"/>
      <c r="AG214" s="139"/>
      <c r="AH214" s="139"/>
      <c r="AR214" s="139"/>
    </row>
    <row r="215" spans="22:44" x14ac:dyDescent="0.2">
      <c r="V215" s="139"/>
      <c r="W215" s="139"/>
      <c r="X215" s="139"/>
      <c r="Y215" s="139"/>
      <c r="Z215" s="139"/>
      <c r="AA215" s="139"/>
      <c r="AB215" s="139"/>
      <c r="AC215" s="139"/>
      <c r="AE215" s="139"/>
      <c r="AF215" s="139"/>
      <c r="AG215" s="139"/>
      <c r="AH215" s="139"/>
      <c r="AR215" s="139"/>
    </row>
    <row r="216" spans="22:44" x14ac:dyDescent="0.2">
      <c r="V216" s="139"/>
      <c r="W216" s="139"/>
      <c r="X216" s="139"/>
      <c r="Y216" s="139"/>
      <c r="Z216" s="139"/>
      <c r="AA216" s="139"/>
      <c r="AB216" s="139"/>
      <c r="AC216" s="139"/>
      <c r="AE216" s="139"/>
      <c r="AF216" s="139"/>
      <c r="AG216" s="139"/>
      <c r="AH216" s="139"/>
      <c r="AR216" s="139"/>
    </row>
    <row r="217" spans="22:44" x14ac:dyDescent="0.2">
      <c r="V217" s="139"/>
      <c r="W217" s="139"/>
      <c r="X217" s="139"/>
      <c r="Y217" s="139"/>
      <c r="Z217" s="139"/>
      <c r="AA217" s="139"/>
      <c r="AB217" s="139"/>
      <c r="AC217" s="139"/>
      <c r="AE217" s="139"/>
      <c r="AF217" s="139"/>
      <c r="AG217" s="139"/>
      <c r="AH217" s="139"/>
      <c r="AR217" s="139"/>
    </row>
    <row r="218" spans="22:44" x14ac:dyDescent="0.2">
      <c r="V218" s="139"/>
      <c r="W218" s="139"/>
      <c r="X218" s="139"/>
      <c r="Y218" s="139"/>
      <c r="Z218" s="139"/>
      <c r="AA218" s="139"/>
      <c r="AB218" s="139"/>
      <c r="AC218" s="139"/>
      <c r="AE218" s="139"/>
      <c r="AF218" s="139"/>
      <c r="AG218" s="139"/>
      <c r="AH218" s="139"/>
      <c r="AR218" s="139"/>
    </row>
    <row r="219" spans="22:44" x14ac:dyDescent="0.2">
      <c r="V219" s="139"/>
      <c r="W219" s="139"/>
      <c r="X219" s="139"/>
      <c r="Y219" s="139"/>
      <c r="Z219" s="139"/>
      <c r="AA219" s="139"/>
      <c r="AB219" s="139"/>
      <c r="AC219" s="139"/>
      <c r="AE219" s="139"/>
      <c r="AF219" s="139"/>
      <c r="AG219" s="139"/>
      <c r="AH219" s="139"/>
      <c r="AR219" s="139"/>
    </row>
    <row r="220" spans="22:44" x14ac:dyDescent="0.2">
      <c r="V220" s="139"/>
      <c r="W220" s="139"/>
      <c r="X220" s="139"/>
      <c r="Y220" s="139"/>
      <c r="Z220" s="139"/>
      <c r="AA220" s="139"/>
      <c r="AB220" s="139"/>
      <c r="AC220" s="139"/>
      <c r="AE220" s="139"/>
      <c r="AF220" s="139"/>
      <c r="AG220" s="139"/>
      <c r="AH220" s="139"/>
      <c r="AR220" s="139"/>
    </row>
    <row r="221" spans="22:44" x14ac:dyDescent="0.2">
      <c r="V221" s="139"/>
      <c r="W221" s="139"/>
      <c r="X221" s="139"/>
      <c r="Y221" s="139"/>
      <c r="Z221" s="139"/>
      <c r="AA221" s="139"/>
      <c r="AB221" s="139"/>
      <c r="AC221" s="139"/>
      <c r="AE221" s="139"/>
      <c r="AF221" s="139"/>
      <c r="AG221" s="139"/>
      <c r="AH221" s="139"/>
      <c r="AR221" s="139"/>
    </row>
    <row r="222" spans="22:44" x14ac:dyDescent="0.2">
      <c r="V222" s="139"/>
      <c r="W222" s="139"/>
      <c r="X222" s="139"/>
      <c r="Y222" s="139"/>
      <c r="Z222" s="139"/>
      <c r="AA222" s="139"/>
      <c r="AB222" s="139"/>
      <c r="AC222" s="139"/>
      <c r="AE222" s="139"/>
      <c r="AF222" s="139"/>
      <c r="AG222" s="139"/>
      <c r="AH222" s="139"/>
      <c r="AR222" s="139"/>
    </row>
    <row r="223" spans="22:44" x14ac:dyDescent="0.2">
      <c r="V223" s="139"/>
      <c r="W223" s="139"/>
      <c r="X223" s="139"/>
      <c r="Y223" s="139"/>
      <c r="Z223" s="139"/>
      <c r="AA223" s="139"/>
      <c r="AB223" s="139"/>
      <c r="AC223" s="139"/>
      <c r="AE223" s="139"/>
      <c r="AF223" s="139"/>
      <c r="AG223" s="139"/>
      <c r="AH223" s="139"/>
      <c r="AR223" s="139"/>
    </row>
    <row r="224" spans="22:44" x14ac:dyDescent="0.2">
      <c r="V224" s="139"/>
      <c r="W224" s="139"/>
      <c r="X224" s="139"/>
      <c r="Y224" s="139"/>
      <c r="Z224" s="139"/>
      <c r="AA224" s="139"/>
      <c r="AB224" s="139"/>
      <c r="AC224" s="139"/>
      <c r="AE224" s="139"/>
      <c r="AF224" s="139"/>
      <c r="AG224" s="139"/>
      <c r="AH224" s="139"/>
      <c r="AR224" s="139"/>
    </row>
    <row r="225" spans="22:44" x14ac:dyDescent="0.2">
      <c r="V225" s="139"/>
      <c r="W225" s="139"/>
      <c r="X225" s="139"/>
      <c r="Y225" s="139"/>
      <c r="Z225" s="139"/>
      <c r="AA225" s="139"/>
      <c r="AB225" s="139"/>
      <c r="AC225" s="139"/>
      <c r="AE225" s="139"/>
      <c r="AF225" s="139"/>
      <c r="AG225" s="139"/>
      <c r="AH225" s="139"/>
      <c r="AR225" s="139"/>
    </row>
    <row r="226" spans="22:44" x14ac:dyDescent="0.2">
      <c r="V226" s="139"/>
      <c r="W226" s="139"/>
      <c r="X226" s="139"/>
      <c r="Y226" s="139"/>
      <c r="Z226" s="139"/>
      <c r="AA226" s="139"/>
      <c r="AB226" s="139"/>
      <c r="AC226" s="139"/>
      <c r="AE226" s="139"/>
      <c r="AF226" s="139"/>
      <c r="AG226" s="139"/>
      <c r="AH226" s="139"/>
      <c r="AR226" s="139"/>
    </row>
    <row r="227" spans="22:44" x14ac:dyDescent="0.2">
      <c r="V227" s="139"/>
      <c r="W227" s="139"/>
      <c r="X227" s="139"/>
      <c r="Y227" s="139"/>
      <c r="Z227" s="139"/>
      <c r="AA227" s="139"/>
      <c r="AB227" s="139"/>
      <c r="AC227" s="139"/>
      <c r="AE227" s="139"/>
      <c r="AF227" s="139"/>
      <c r="AG227" s="139"/>
      <c r="AH227" s="139"/>
      <c r="AR227" s="139"/>
    </row>
    <row r="228" spans="22:44" x14ac:dyDescent="0.2">
      <c r="V228" s="139"/>
      <c r="W228" s="139"/>
      <c r="X228" s="139"/>
      <c r="Y228" s="139"/>
      <c r="Z228" s="139"/>
      <c r="AA228" s="139"/>
      <c r="AB228" s="139"/>
      <c r="AC228" s="139"/>
      <c r="AE228" s="139"/>
      <c r="AF228" s="139"/>
      <c r="AG228" s="139"/>
      <c r="AH228" s="139"/>
      <c r="AR228" s="139"/>
    </row>
    <row r="229" spans="22:44" x14ac:dyDescent="0.2">
      <c r="V229" s="139"/>
      <c r="W229" s="139"/>
      <c r="X229" s="139"/>
      <c r="Y229" s="139"/>
      <c r="Z229" s="139"/>
      <c r="AA229" s="139"/>
      <c r="AB229" s="139"/>
      <c r="AC229" s="139"/>
      <c r="AE229" s="139"/>
      <c r="AF229" s="139"/>
      <c r="AG229" s="139"/>
      <c r="AH229" s="139"/>
      <c r="AR229" s="139"/>
    </row>
    <row r="230" spans="22:44" x14ac:dyDescent="0.2">
      <c r="V230" s="139"/>
      <c r="W230" s="139"/>
      <c r="X230" s="139"/>
      <c r="Y230" s="139"/>
      <c r="Z230" s="139"/>
      <c r="AA230" s="139"/>
      <c r="AB230" s="139"/>
      <c r="AC230" s="139"/>
      <c r="AE230" s="139"/>
      <c r="AF230" s="139"/>
      <c r="AG230" s="139"/>
      <c r="AH230" s="139"/>
      <c r="AR230" s="139"/>
    </row>
    <row r="231" spans="22:44" x14ac:dyDescent="0.2">
      <c r="V231" s="139"/>
      <c r="W231" s="139"/>
      <c r="X231" s="139"/>
      <c r="Y231" s="139"/>
      <c r="Z231" s="139"/>
      <c r="AA231" s="139"/>
      <c r="AB231" s="139"/>
      <c r="AC231" s="139"/>
      <c r="AE231" s="139"/>
      <c r="AF231" s="139"/>
      <c r="AG231" s="139"/>
      <c r="AH231" s="139"/>
      <c r="AR231" s="139"/>
    </row>
    <row r="232" spans="22:44" x14ac:dyDescent="0.2">
      <c r="V232" s="139"/>
      <c r="W232" s="139"/>
      <c r="X232" s="139"/>
      <c r="Y232" s="139"/>
      <c r="Z232" s="139"/>
      <c r="AA232" s="139"/>
      <c r="AB232" s="139"/>
      <c r="AC232" s="139"/>
      <c r="AE232" s="139"/>
      <c r="AF232" s="139"/>
      <c r="AG232" s="139"/>
      <c r="AH232" s="139"/>
      <c r="AR232" s="139"/>
    </row>
    <row r="233" spans="22:44" x14ac:dyDescent="0.2">
      <c r="V233" s="139"/>
      <c r="W233" s="139"/>
      <c r="X233" s="139"/>
      <c r="Y233" s="139"/>
      <c r="Z233" s="139"/>
      <c r="AA233" s="139"/>
      <c r="AB233" s="139"/>
      <c r="AC233" s="139"/>
      <c r="AE233" s="139"/>
      <c r="AF233" s="139"/>
      <c r="AG233" s="139"/>
      <c r="AH233" s="139"/>
      <c r="AR233" s="139"/>
    </row>
    <row r="234" spans="22:44" x14ac:dyDescent="0.2">
      <c r="V234" s="139"/>
      <c r="W234" s="139"/>
      <c r="X234" s="139"/>
      <c r="Y234" s="139"/>
      <c r="Z234" s="139"/>
      <c r="AA234" s="139"/>
      <c r="AB234" s="139"/>
      <c r="AC234" s="139"/>
      <c r="AE234" s="139"/>
      <c r="AF234" s="139"/>
      <c r="AG234" s="139"/>
      <c r="AH234" s="139"/>
      <c r="AR234" s="139"/>
    </row>
    <row r="235" spans="22:44" x14ac:dyDescent="0.2">
      <c r="V235" s="139"/>
      <c r="W235" s="139"/>
      <c r="X235" s="139"/>
      <c r="Y235" s="139"/>
      <c r="Z235" s="139"/>
      <c r="AA235" s="139"/>
      <c r="AB235" s="139"/>
      <c r="AC235" s="139"/>
      <c r="AE235" s="139"/>
      <c r="AF235" s="139"/>
      <c r="AG235" s="139"/>
      <c r="AH235" s="139"/>
      <c r="AR235" s="139"/>
    </row>
    <row r="236" spans="22:44" x14ac:dyDescent="0.2">
      <c r="V236" s="139"/>
      <c r="W236" s="139"/>
      <c r="X236" s="139"/>
      <c r="Y236" s="139"/>
      <c r="Z236" s="139"/>
      <c r="AA236" s="139"/>
      <c r="AB236" s="139"/>
      <c r="AC236" s="139"/>
      <c r="AE236" s="139"/>
      <c r="AF236" s="139"/>
      <c r="AG236" s="139"/>
      <c r="AH236" s="139"/>
      <c r="AR236" s="139"/>
    </row>
    <row r="237" spans="22:44" x14ac:dyDescent="0.2">
      <c r="V237" s="139"/>
      <c r="W237" s="139"/>
      <c r="X237" s="139"/>
      <c r="Y237" s="139"/>
      <c r="Z237" s="139"/>
      <c r="AA237" s="139"/>
      <c r="AB237" s="139"/>
      <c r="AC237" s="139"/>
      <c r="AE237" s="139"/>
      <c r="AF237" s="139"/>
      <c r="AG237" s="139"/>
      <c r="AH237" s="139"/>
      <c r="AR237" s="139"/>
    </row>
    <row r="238" spans="22:44" x14ac:dyDescent="0.2">
      <c r="V238" s="139"/>
      <c r="W238" s="139"/>
      <c r="X238" s="139"/>
      <c r="Y238" s="139"/>
      <c r="Z238" s="139"/>
      <c r="AA238" s="139"/>
      <c r="AB238" s="139"/>
      <c r="AC238" s="139"/>
      <c r="AE238" s="139"/>
      <c r="AF238" s="139"/>
      <c r="AG238" s="139"/>
      <c r="AH238" s="139"/>
      <c r="AR238" s="139"/>
    </row>
    <row r="239" spans="22:44" x14ac:dyDescent="0.2">
      <c r="V239" s="139"/>
      <c r="W239" s="139"/>
      <c r="X239" s="139"/>
      <c r="Y239" s="139"/>
      <c r="Z239" s="139"/>
      <c r="AA239" s="139"/>
      <c r="AB239" s="139"/>
      <c r="AC239" s="139"/>
      <c r="AE239" s="139"/>
      <c r="AF239" s="139"/>
      <c r="AG239" s="139"/>
      <c r="AH239" s="139"/>
      <c r="AR239" s="139"/>
    </row>
    <row r="240" spans="22:44" x14ac:dyDescent="0.2">
      <c r="V240" s="139"/>
      <c r="W240" s="139"/>
      <c r="X240" s="139"/>
      <c r="Y240" s="139"/>
      <c r="Z240" s="139"/>
      <c r="AA240" s="139"/>
      <c r="AB240" s="139"/>
      <c r="AC240" s="139"/>
      <c r="AE240" s="139"/>
      <c r="AF240" s="139"/>
      <c r="AG240" s="139"/>
      <c r="AH240" s="139"/>
      <c r="AR240" s="139"/>
    </row>
    <row r="241" spans="22:44" x14ac:dyDescent="0.2">
      <c r="V241" s="139"/>
      <c r="W241" s="139"/>
      <c r="X241" s="139"/>
      <c r="Y241" s="139"/>
      <c r="Z241" s="139"/>
      <c r="AA241" s="139"/>
      <c r="AB241" s="139"/>
      <c r="AC241" s="139"/>
      <c r="AE241" s="139"/>
      <c r="AF241" s="139"/>
      <c r="AG241" s="139"/>
      <c r="AH241" s="139"/>
      <c r="AR241" s="139"/>
    </row>
    <row r="242" spans="22:44" x14ac:dyDescent="0.2">
      <c r="V242" s="139"/>
      <c r="W242" s="139"/>
      <c r="X242" s="139"/>
      <c r="Y242" s="139"/>
      <c r="Z242" s="139"/>
      <c r="AA242" s="139"/>
      <c r="AB242" s="139"/>
      <c r="AC242" s="139"/>
      <c r="AE242" s="139"/>
      <c r="AF242" s="139"/>
      <c r="AG242" s="139"/>
      <c r="AH242" s="139"/>
      <c r="AR242" s="139"/>
    </row>
    <row r="243" spans="22:44" x14ac:dyDescent="0.2">
      <c r="V243" s="139"/>
      <c r="W243" s="139"/>
      <c r="X243" s="139"/>
      <c r="Y243" s="139"/>
      <c r="Z243" s="139"/>
      <c r="AA243" s="139"/>
      <c r="AB243" s="139"/>
      <c r="AC243" s="139"/>
      <c r="AE243" s="139"/>
      <c r="AF243" s="139"/>
      <c r="AG243" s="139"/>
      <c r="AH243" s="139"/>
      <c r="AR243" s="139"/>
    </row>
    <row r="244" spans="22:44" x14ac:dyDescent="0.2">
      <c r="V244" s="139"/>
      <c r="W244" s="139"/>
      <c r="X244" s="139"/>
      <c r="Y244" s="139"/>
      <c r="Z244" s="139"/>
      <c r="AA244" s="139"/>
      <c r="AB244" s="139"/>
      <c r="AC244" s="139"/>
      <c r="AE244" s="139"/>
      <c r="AF244" s="139"/>
      <c r="AG244" s="139"/>
      <c r="AH244" s="139"/>
      <c r="AR244" s="139"/>
    </row>
    <row r="245" spans="22:44" x14ac:dyDescent="0.2">
      <c r="V245" s="139"/>
      <c r="W245" s="139"/>
      <c r="X245" s="139"/>
      <c r="Y245" s="139"/>
      <c r="Z245" s="139"/>
      <c r="AA245" s="139"/>
      <c r="AB245" s="139"/>
      <c r="AC245" s="139"/>
      <c r="AE245" s="139"/>
      <c r="AF245" s="139"/>
      <c r="AG245" s="139"/>
      <c r="AH245" s="139"/>
      <c r="AR245" s="139"/>
    </row>
    <row r="246" spans="22:44" x14ac:dyDescent="0.2">
      <c r="V246" s="139"/>
      <c r="W246" s="139"/>
      <c r="X246" s="139"/>
      <c r="Y246" s="139"/>
      <c r="Z246" s="139"/>
      <c r="AA246" s="139"/>
      <c r="AB246" s="139"/>
      <c r="AC246" s="139"/>
      <c r="AE246" s="139"/>
      <c r="AF246" s="139"/>
      <c r="AG246" s="139"/>
      <c r="AH246" s="139"/>
      <c r="AR246" s="139"/>
    </row>
    <row r="247" spans="22:44" x14ac:dyDescent="0.2">
      <c r="V247" s="139"/>
      <c r="W247" s="139"/>
      <c r="X247" s="139"/>
      <c r="Y247" s="139"/>
      <c r="Z247" s="139"/>
      <c r="AA247" s="139"/>
      <c r="AB247" s="139"/>
      <c r="AC247" s="139"/>
      <c r="AE247" s="139"/>
      <c r="AF247" s="139"/>
      <c r="AG247" s="139"/>
      <c r="AH247" s="139"/>
      <c r="AR247" s="139"/>
    </row>
    <row r="248" spans="22:44" x14ac:dyDescent="0.2">
      <c r="V248" s="139"/>
      <c r="W248" s="139"/>
      <c r="X248" s="139"/>
      <c r="Y248" s="139"/>
      <c r="Z248" s="139"/>
      <c r="AA248" s="139"/>
      <c r="AB248" s="139"/>
      <c r="AC248" s="139"/>
      <c r="AE248" s="139"/>
      <c r="AF248" s="139"/>
      <c r="AG248" s="139"/>
      <c r="AH248" s="139"/>
      <c r="AR248" s="139"/>
    </row>
    <row r="249" spans="22:44" x14ac:dyDescent="0.2">
      <c r="V249" s="139"/>
      <c r="W249" s="139"/>
      <c r="X249" s="139"/>
      <c r="Y249" s="139"/>
      <c r="Z249" s="139"/>
      <c r="AA249" s="139"/>
      <c r="AB249" s="139"/>
      <c r="AC249" s="139"/>
      <c r="AE249" s="139"/>
      <c r="AF249" s="139"/>
      <c r="AG249" s="139"/>
      <c r="AH249" s="139"/>
      <c r="AR249" s="139"/>
    </row>
    <row r="250" spans="22:44" x14ac:dyDescent="0.2">
      <c r="V250" s="139"/>
      <c r="W250" s="139"/>
      <c r="X250" s="139"/>
      <c r="Y250" s="139"/>
      <c r="Z250" s="139"/>
      <c r="AA250" s="139"/>
      <c r="AB250" s="139"/>
      <c r="AC250" s="139"/>
      <c r="AE250" s="139"/>
      <c r="AF250" s="139"/>
      <c r="AG250" s="139"/>
      <c r="AH250" s="139"/>
      <c r="AR250" s="139"/>
    </row>
    <row r="251" spans="22:44" x14ac:dyDescent="0.2">
      <c r="V251" s="139"/>
      <c r="W251" s="139"/>
      <c r="X251" s="139"/>
      <c r="Y251" s="139"/>
      <c r="Z251" s="139"/>
      <c r="AA251" s="139"/>
      <c r="AB251" s="139"/>
      <c r="AC251" s="139"/>
      <c r="AE251" s="139"/>
      <c r="AF251" s="139"/>
      <c r="AG251" s="139"/>
      <c r="AH251" s="139"/>
      <c r="AR251" s="139"/>
    </row>
    <row r="252" spans="22:44" x14ac:dyDescent="0.2">
      <c r="V252" s="139"/>
      <c r="W252" s="139"/>
      <c r="X252" s="139"/>
      <c r="Y252" s="139"/>
      <c r="Z252" s="139"/>
      <c r="AA252" s="139"/>
      <c r="AB252" s="139"/>
      <c r="AC252" s="139"/>
      <c r="AE252" s="139"/>
      <c r="AF252" s="139"/>
      <c r="AG252" s="139"/>
      <c r="AH252" s="139"/>
      <c r="AR252" s="139"/>
    </row>
    <row r="253" spans="22:44" x14ac:dyDescent="0.2">
      <c r="V253" s="139"/>
      <c r="W253" s="139"/>
      <c r="X253" s="139"/>
      <c r="Y253" s="139"/>
      <c r="Z253" s="139"/>
      <c r="AA253" s="139"/>
      <c r="AB253" s="139"/>
      <c r="AC253" s="139"/>
      <c r="AE253" s="139"/>
      <c r="AF253" s="139"/>
      <c r="AG253" s="139"/>
      <c r="AH253" s="139"/>
      <c r="AR253" s="139"/>
    </row>
    <row r="254" spans="22:44" x14ac:dyDescent="0.2">
      <c r="V254" s="139"/>
      <c r="W254" s="139"/>
      <c r="X254" s="139"/>
      <c r="Y254" s="139"/>
      <c r="Z254" s="139"/>
      <c r="AA254" s="139"/>
      <c r="AB254" s="139"/>
      <c r="AC254" s="139"/>
      <c r="AE254" s="139"/>
      <c r="AF254" s="139"/>
      <c r="AG254" s="139"/>
      <c r="AH254" s="139"/>
      <c r="AR254" s="139"/>
    </row>
    <row r="255" spans="22:44" x14ac:dyDescent="0.2">
      <c r="V255" s="139"/>
      <c r="W255" s="139"/>
      <c r="X255" s="139"/>
      <c r="Y255" s="139"/>
      <c r="Z255" s="139"/>
      <c r="AA255" s="139"/>
      <c r="AB255" s="139"/>
      <c r="AC255" s="139"/>
      <c r="AE255" s="139"/>
      <c r="AF255" s="139"/>
      <c r="AG255" s="139"/>
      <c r="AH255" s="139"/>
      <c r="AR255" s="139"/>
    </row>
    <row r="256" spans="22:44" x14ac:dyDescent="0.2">
      <c r="V256" s="139"/>
      <c r="W256" s="139"/>
      <c r="X256" s="139"/>
      <c r="Y256" s="139"/>
      <c r="Z256" s="139"/>
      <c r="AA256" s="139"/>
      <c r="AB256" s="139"/>
      <c r="AC256" s="139"/>
      <c r="AE256" s="139"/>
      <c r="AF256" s="139"/>
      <c r="AG256" s="139"/>
      <c r="AH256" s="139"/>
      <c r="AR256" s="139"/>
    </row>
    <row r="257" spans="22:44" x14ac:dyDescent="0.2">
      <c r="V257" s="139"/>
      <c r="W257" s="139"/>
      <c r="X257" s="139"/>
      <c r="Y257" s="139"/>
      <c r="Z257" s="139"/>
      <c r="AA257" s="139"/>
      <c r="AB257" s="139"/>
      <c r="AC257" s="139"/>
      <c r="AE257" s="139"/>
      <c r="AF257" s="139"/>
      <c r="AG257" s="139"/>
      <c r="AH257" s="139"/>
      <c r="AR257" s="139"/>
    </row>
    <row r="258" spans="22:44" x14ac:dyDescent="0.2">
      <c r="V258" s="139"/>
      <c r="W258" s="139"/>
      <c r="X258" s="139"/>
      <c r="Y258" s="139"/>
      <c r="Z258" s="139"/>
      <c r="AA258" s="139"/>
      <c r="AB258" s="139"/>
      <c r="AC258" s="139"/>
      <c r="AE258" s="139"/>
      <c r="AF258" s="139"/>
      <c r="AG258" s="139"/>
      <c r="AH258" s="139"/>
      <c r="AR258" s="139"/>
    </row>
    <row r="259" spans="22:44" x14ac:dyDescent="0.2">
      <c r="V259" s="139"/>
      <c r="W259" s="139"/>
      <c r="X259" s="139"/>
      <c r="Y259" s="139"/>
      <c r="Z259" s="139"/>
      <c r="AA259" s="139"/>
      <c r="AB259" s="139"/>
      <c r="AC259" s="139"/>
      <c r="AE259" s="139"/>
      <c r="AF259" s="139"/>
      <c r="AG259" s="139"/>
      <c r="AH259" s="139"/>
      <c r="AR259" s="139"/>
    </row>
    <row r="260" spans="22:44" x14ac:dyDescent="0.2">
      <c r="V260" s="139"/>
      <c r="W260" s="139"/>
      <c r="X260" s="139"/>
      <c r="Y260" s="139"/>
      <c r="Z260" s="139"/>
      <c r="AA260" s="139"/>
      <c r="AB260" s="139"/>
      <c r="AC260" s="139"/>
      <c r="AE260" s="139"/>
      <c r="AF260" s="139"/>
      <c r="AG260" s="139"/>
      <c r="AH260" s="139"/>
      <c r="AR260" s="139"/>
    </row>
    <row r="261" spans="22:44" x14ac:dyDescent="0.2">
      <c r="V261" s="139"/>
      <c r="W261" s="139"/>
      <c r="X261" s="139"/>
      <c r="Y261" s="139"/>
      <c r="Z261" s="139"/>
      <c r="AA261" s="139"/>
      <c r="AB261" s="139"/>
      <c r="AC261" s="139"/>
      <c r="AE261" s="139"/>
      <c r="AF261" s="139"/>
      <c r="AG261" s="139"/>
      <c r="AH261" s="139"/>
      <c r="AR261" s="139"/>
    </row>
    <row r="262" spans="22:44" x14ac:dyDescent="0.2">
      <c r="V262" s="139"/>
      <c r="W262" s="139"/>
      <c r="X262" s="139"/>
      <c r="Y262" s="139"/>
      <c r="Z262" s="139"/>
      <c r="AA262" s="139"/>
      <c r="AB262" s="139"/>
      <c r="AC262" s="139"/>
      <c r="AE262" s="139"/>
      <c r="AF262" s="139"/>
      <c r="AG262" s="139"/>
      <c r="AH262" s="139"/>
      <c r="AR262" s="139"/>
    </row>
    <row r="263" spans="22:44" x14ac:dyDescent="0.2">
      <c r="V263" s="139"/>
      <c r="W263" s="139"/>
      <c r="X263" s="139"/>
      <c r="Y263" s="139"/>
      <c r="Z263" s="139"/>
      <c r="AA263" s="139"/>
      <c r="AB263" s="139"/>
      <c r="AC263" s="139"/>
      <c r="AE263" s="139"/>
      <c r="AF263" s="139"/>
      <c r="AG263" s="139"/>
      <c r="AH263" s="139"/>
      <c r="AR263" s="139"/>
    </row>
    <row r="264" spans="22:44" x14ac:dyDescent="0.2">
      <c r="V264" s="139"/>
      <c r="W264" s="139"/>
      <c r="X264" s="139"/>
      <c r="Y264" s="139"/>
      <c r="Z264" s="139"/>
      <c r="AA264" s="139"/>
      <c r="AB264" s="139"/>
      <c r="AC264" s="139"/>
      <c r="AE264" s="139"/>
      <c r="AF264" s="139"/>
      <c r="AG264" s="139"/>
      <c r="AH264" s="139"/>
      <c r="AR264" s="139"/>
    </row>
    <row r="265" spans="22:44" x14ac:dyDescent="0.2">
      <c r="V265" s="139"/>
      <c r="W265" s="139"/>
      <c r="X265" s="139"/>
      <c r="Y265" s="139"/>
      <c r="Z265" s="139"/>
      <c r="AA265" s="139"/>
      <c r="AB265" s="139"/>
      <c r="AC265" s="139"/>
      <c r="AE265" s="139"/>
      <c r="AF265" s="139"/>
      <c r="AG265" s="139"/>
      <c r="AH265" s="139"/>
      <c r="AR265" s="139"/>
    </row>
    <row r="266" spans="22:44" x14ac:dyDescent="0.2">
      <c r="V266" s="139"/>
      <c r="W266" s="139"/>
      <c r="X266" s="139"/>
      <c r="Y266" s="139"/>
      <c r="Z266" s="139"/>
      <c r="AA266" s="139"/>
      <c r="AB266" s="139"/>
      <c r="AC266" s="139"/>
      <c r="AE266" s="139"/>
      <c r="AF266" s="139"/>
      <c r="AG266" s="139"/>
      <c r="AH266" s="139"/>
      <c r="AR266" s="139"/>
    </row>
    <row r="267" spans="22:44" x14ac:dyDescent="0.2">
      <c r="V267" s="139"/>
      <c r="W267" s="139"/>
      <c r="X267" s="139"/>
      <c r="Y267" s="139"/>
      <c r="Z267" s="139"/>
      <c r="AA267" s="139"/>
      <c r="AB267" s="139"/>
      <c r="AC267" s="139"/>
      <c r="AE267" s="139"/>
      <c r="AF267" s="139"/>
      <c r="AG267" s="139"/>
      <c r="AH267" s="139"/>
      <c r="AR267" s="139"/>
    </row>
    <row r="268" spans="22:44" x14ac:dyDescent="0.2">
      <c r="V268" s="139"/>
      <c r="W268" s="139"/>
      <c r="X268" s="139"/>
      <c r="Y268" s="139"/>
      <c r="Z268" s="139"/>
      <c r="AA268" s="139"/>
      <c r="AB268" s="139"/>
      <c r="AC268" s="139"/>
      <c r="AE268" s="139"/>
      <c r="AF268" s="139"/>
      <c r="AG268" s="139"/>
      <c r="AH268" s="139"/>
      <c r="AR268" s="139"/>
    </row>
    <row r="269" spans="22:44" x14ac:dyDescent="0.2">
      <c r="V269" s="139"/>
      <c r="W269" s="139"/>
      <c r="X269" s="139"/>
      <c r="Y269" s="139"/>
      <c r="Z269" s="139"/>
      <c r="AA269" s="139"/>
      <c r="AB269" s="139"/>
      <c r="AC269" s="139"/>
      <c r="AE269" s="139"/>
      <c r="AF269" s="139"/>
      <c r="AG269" s="139"/>
      <c r="AH269" s="139"/>
      <c r="AR269" s="139"/>
    </row>
    <row r="270" spans="22:44" x14ac:dyDescent="0.2">
      <c r="V270" s="139"/>
      <c r="W270" s="139"/>
      <c r="X270" s="139"/>
      <c r="Y270" s="139"/>
      <c r="Z270" s="139"/>
      <c r="AA270" s="139"/>
      <c r="AB270" s="139"/>
      <c r="AC270" s="139"/>
      <c r="AE270" s="139"/>
      <c r="AF270" s="139"/>
      <c r="AG270" s="139"/>
      <c r="AH270" s="139"/>
      <c r="AR270" s="139"/>
    </row>
    <row r="271" spans="22:44" x14ac:dyDescent="0.2">
      <c r="V271" s="139"/>
      <c r="W271" s="139"/>
      <c r="X271" s="139"/>
      <c r="Y271" s="139"/>
      <c r="Z271" s="139"/>
      <c r="AA271" s="139"/>
      <c r="AB271" s="139"/>
      <c r="AC271" s="139"/>
      <c r="AE271" s="139"/>
      <c r="AF271" s="139"/>
      <c r="AG271" s="139"/>
      <c r="AH271" s="139"/>
      <c r="AR271" s="139"/>
    </row>
    <row r="272" spans="22:44" x14ac:dyDescent="0.2">
      <c r="V272" s="139"/>
      <c r="W272" s="139"/>
      <c r="X272" s="139"/>
      <c r="Y272" s="139"/>
      <c r="Z272" s="139"/>
      <c r="AA272" s="139"/>
      <c r="AB272" s="139"/>
      <c r="AC272" s="139"/>
      <c r="AE272" s="139"/>
      <c r="AF272" s="139"/>
      <c r="AG272" s="139"/>
      <c r="AH272" s="139"/>
      <c r="AR272" s="139"/>
    </row>
    <row r="273" spans="22:44" x14ac:dyDescent="0.2">
      <c r="V273" s="139"/>
      <c r="W273" s="139"/>
      <c r="X273" s="139"/>
      <c r="Y273" s="139"/>
      <c r="Z273" s="139"/>
      <c r="AA273" s="139"/>
      <c r="AB273" s="139"/>
      <c r="AC273" s="139"/>
      <c r="AE273" s="139"/>
      <c r="AF273" s="139"/>
      <c r="AG273" s="139"/>
      <c r="AH273" s="139"/>
      <c r="AR273" s="139"/>
    </row>
    <row r="274" spans="22:44" x14ac:dyDescent="0.2">
      <c r="V274" s="139"/>
      <c r="W274" s="139"/>
      <c r="X274" s="139"/>
      <c r="Y274" s="139"/>
      <c r="Z274" s="139"/>
      <c r="AA274" s="139"/>
      <c r="AB274" s="139"/>
      <c r="AC274" s="139"/>
      <c r="AE274" s="139"/>
      <c r="AF274" s="139"/>
      <c r="AG274" s="139"/>
      <c r="AH274" s="139"/>
      <c r="AR274" s="139"/>
    </row>
    <row r="275" spans="22:44" x14ac:dyDescent="0.2">
      <c r="V275" s="139"/>
      <c r="W275" s="139"/>
      <c r="X275" s="139"/>
      <c r="Y275" s="139"/>
      <c r="Z275" s="139"/>
      <c r="AA275" s="139"/>
      <c r="AB275" s="139"/>
      <c r="AC275" s="139"/>
      <c r="AE275" s="139"/>
      <c r="AF275" s="139"/>
      <c r="AG275" s="139"/>
      <c r="AH275" s="139"/>
      <c r="AR275" s="139"/>
    </row>
    <row r="276" spans="22:44" x14ac:dyDescent="0.2">
      <c r="V276" s="139"/>
      <c r="W276" s="139"/>
      <c r="X276" s="139"/>
      <c r="Y276" s="139"/>
      <c r="Z276" s="139"/>
      <c r="AA276" s="139"/>
      <c r="AB276" s="139"/>
      <c r="AC276" s="139"/>
      <c r="AE276" s="139"/>
      <c r="AF276" s="139"/>
      <c r="AG276" s="139"/>
      <c r="AH276" s="139"/>
      <c r="AR276" s="139"/>
    </row>
    <row r="277" spans="22:44" x14ac:dyDescent="0.2">
      <c r="V277" s="139"/>
      <c r="W277" s="139"/>
      <c r="X277" s="139"/>
      <c r="Y277" s="139"/>
      <c r="Z277" s="139"/>
      <c r="AA277" s="139"/>
      <c r="AB277" s="139"/>
      <c r="AC277" s="139"/>
      <c r="AE277" s="139"/>
      <c r="AF277" s="139"/>
      <c r="AG277" s="139"/>
      <c r="AH277" s="139"/>
      <c r="AR277" s="139"/>
    </row>
    <row r="278" spans="22:44" x14ac:dyDescent="0.2">
      <c r="V278" s="139"/>
      <c r="W278" s="139"/>
      <c r="X278" s="139"/>
      <c r="Y278" s="139"/>
      <c r="Z278" s="139"/>
      <c r="AA278" s="139"/>
      <c r="AB278" s="139"/>
      <c r="AC278" s="139"/>
      <c r="AE278" s="139"/>
      <c r="AF278" s="139"/>
      <c r="AG278" s="139"/>
      <c r="AH278" s="139"/>
      <c r="AR278" s="139"/>
    </row>
    <row r="279" spans="22:44" x14ac:dyDescent="0.2">
      <c r="V279" s="139"/>
      <c r="W279" s="139"/>
      <c r="X279" s="139"/>
      <c r="Y279" s="139"/>
      <c r="Z279" s="139"/>
      <c r="AA279" s="139"/>
      <c r="AB279" s="139"/>
      <c r="AC279" s="139"/>
      <c r="AE279" s="139"/>
      <c r="AF279" s="139"/>
      <c r="AG279" s="139"/>
      <c r="AH279" s="139"/>
      <c r="AR279" s="139"/>
    </row>
    <row r="280" spans="22:44" x14ac:dyDescent="0.2">
      <c r="V280" s="139"/>
      <c r="W280" s="139"/>
      <c r="X280" s="139"/>
      <c r="Y280" s="139"/>
      <c r="Z280" s="139"/>
      <c r="AA280" s="139"/>
      <c r="AB280" s="139"/>
      <c r="AC280" s="139"/>
      <c r="AE280" s="139"/>
      <c r="AF280" s="139"/>
      <c r="AG280" s="139"/>
      <c r="AH280" s="139"/>
      <c r="AR280" s="139"/>
    </row>
    <row r="281" spans="22:44" x14ac:dyDescent="0.2">
      <c r="V281" s="139"/>
      <c r="W281" s="139"/>
      <c r="X281" s="139"/>
      <c r="Y281" s="139"/>
      <c r="Z281" s="139"/>
      <c r="AA281" s="139"/>
      <c r="AB281" s="139"/>
      <c r="AC281" s="139"/>
      <c r="AE281" s="139"/>
      <c r="AF281" s="139"/>
      <c r="AG281" s="139"/>
      <c r="AH281" s="139"/>
      <c r="AR281" s="139"/>
    </row>
    <row r="282" spans="22:44" x14ac:dyDescent="0.2">
      <c r="V282" s="139"/>
      <c r="W282" s="139"/>
      <c r="X282" s="139"/>
      <c r="Y282" s="139"/>
      <c r="Z282" s="139"/>
      <c r="AA282" s="139"/>
      <c r="AB282" s="139"/>
      <c r="AC282" s="139"/>
      <c r="AE282" s="139"/>
      <c r="AF282" s="139"/>
      <c r="AG282" s="139"/>
      <c r="AH282" s="139"/>
      <c r="AR282" s="139"/>
    </row>
    <row r="283" spans="22:44" x14ac:dyDescent="0.2">
      <c r="V283" s="139"/>
      <c r="W283" s="139"/>
      <c r="X283" s="139"/>
      <c r="Y283" s="139"/>
      <c r="Z283" s="139"/>
      <c r="AA283" s="139"/>
      <c r="AB283" s="139"/>
      <c r="AC283" s="139"/>
      <c r="AE283" s="139"/>
      <c r="AF283" s="139"/>
      <c r="AG283" s="139"/>
      <c r="AH283" s="139"/>
      <c r="AR283" s="139"/>
    </row>
    <row r="284" spans="22:44" x14ac:dyDescent="0.2">
      <c r="V284" s="139"/>
      <c r="W284" s="139"/>
      <c r="X284" s="139"/>
      <c r="Y284" s="139"/>
      <c r="Z284" s="139"/>
      <c r="AA284" s="139"/>
      <c r="AB284" s="139"/>
      <c r="AC284" s="139"/>
      <c r="AE284" s="139"/>
      <c r="AF284" s="139"/>
      <c r="AG284" s="139"/>
      <c r="AH284" s="139"/>
      <c r="AR284" s="139"/>
    </row>
    <row r="285" spans="22:44" x14ac:dyDescent="0.2">
      <c r="V285" s="139"/>
      <c r="W285" s="139"/>
      <c r="X285" s="139"/>
      <c r="Y285" s="139"/>
      <c r="Z285" s="139"/>
      <c r="AA285" s="139"/>
      <c r="AB285" s="139"/>
      <c r="AC285" s="139"/>
      <c r="AE285" s="139"/>
      <c r="AF285" s="139"/>
      <c r="AG285" s="139"/>
      <c r="AH285" s="139"/>
      <c r="AR285" s="139"/>
    </row>
    <row r="286" spans="22:44" x14ac:dyDescent="0.2">
      <c r="V286" s="139"/>
      <c r="W286" s="139"/>
      <c r="X286" s="139"/>
      <c r="Y286" s="139"/>
      <c r="Z286" s="139"/>
      <c r="AA286" s="139"/>
      <c r="AB286" s="139"/>
      <c r="AC286" s="139"/>
      <c r="AE286" s="139"/>
      <c r="AF286" s="139"/>
      <c r="AG286" s="139"/>
      <c r="AH286" s="139"/>
      <c r="AR286" s="139"/>
    </row>
    <row r="287" spans="22:44" x14ac:dyDescent="0.2">
      <c r="V287" s="139"/>
      <c r="W287" s="139"/>
      <c r="X287" s="139"/>
      <c r="Y287" s="139"/>
      <c r="Z287" s="139"/>
      <c r="AA287" s="139"/>
      <c r="AB287" s="139"/>
      <c r="AC287" s="139"/>
      <c r="AE287" s="139"/>
      <c r="AF287" s="139"/>
      <c r="AG287" s="139"/>
      <c r="AH287" s="139"/>
      <c r="AR287" s="139"/>
    </row>
    <row r="288" spans="22:44" x14ac:dyDescent="0.2">
      <c r="V288" s="139"/>
      <c r="W288" s="139"/>
      <c r="X288" s="139"/>
      <c r="Y288" s="139"/>
      <c r="Z288" s="139"/>
      <c r="AA288" s="139"/>
      <c r="AB288" s="139"/>
      <c r="AC288" s="139"/>
      <c r="AE288" s="139"/>
      <c r="AF288" s="139"/>
      <c r="AG288" s="139"/>
      <c r="AH288" s="139"/>
      <c r="AR288" s="139"/>
    </row>
    <row r="289" spans="22:44" x14ac:dyDescent="0.2">
      <c r="V289" s="139"/>
      <c r="W289" s="139"/>
      <c r="X289" s="139"/>
      <c r="Y289" s="139"/>
      <c r="Z289" s="139"/>
      <c r="AA289" s="139"/>
      <c r="AB289" s="139"/>
      <c r="AC289" s="139"/>
      <c r="AE289" s="139"/>
      <c r="AF289" s="139"/>
      <c r="AG289" s="139"/>
      <c r="AH289" s="139"/>
      <c r="AR289" s="139"/>
    </row>
    <row r="290" spans="22:44" x14ac:dyDescent="0.2">
      <c r="V290" s="139"/>
      <c r="W290" s="139"/>
      <c r="X290" s="139"/>
      <c r="Y290" s="139"/>
      <c r="Z290" s="139"/>
      <c r="AA290" s="139"/>
      <c r="AB290" s="139"/>
      <c r="AC290" s="139"/>
      <c r="AE290" s="139"/>
      <c r="AF290" s="139"/>
      <c r="AG290" s="139"/>
      <c r="AH290" s="139"/>
      <c r="AR290" s="139"/>
    </row>
    <row r="291" spans="22:44" x14ac:dyDescent="0.2">
      <c r="V291" s="139"/>
      <c r="W291" s="139"/>
      <c r="X291" s="139"/>
      <c r="Y291" s="139"/>
      <c r="Z291" s="139"/>
      <c r="AA291" s="139"/>
      <c r="AB291" s="139"/>
      <c r="AC291" s="139"/>
      <c r="AE291" s="139"/>
      <c r="AF291" s="139"/>
      <c r="AG291" s="139"/>
      <c r="AH291" s="139"/>
      <c r="AR291" s="139"/>
    </row>
    <row r="292" spans="22:44" x14ac:dyDescent="0.2">
      <c r="V292" s="139"/>
      <c r="W292" s="139"/>
      <c r="X292" s="139"/>
      <c r="Y292" s="139"/>
      <c r="Z292" s="139"/>
      <c r="AA292" s="139"/>
      <c r="AB292" s="139"/>
      <c r="AC292" s="139"/>
      <c r="AE292" s="139"/>
      <c r="AF292" s="139"/>
      <c r="AG292" s="139"/>
      <c r="AH292" s="139"/>
      <c r="AR292" s="139"/>
    </row>
    <row r="293" spans="22:44" x14ac:dyDescent="0.2">
      <c r="V293" s="139"/>
      <c r="W293" s="139"/>
      <c r="X293" s="139"/>
      <c r="Y293" s="139"/>
      <c r="Z293" s="139"/>
      <c r="AA293" s="139"/>
      <c r="AB293" s="139"/>
      <c r="AC293" s="139"/>
      <c r="AE293" s="139"/>
      <c r="AF293" s="139"/>
      <c r="AG293" s="139"/>
      <c r="AH293" s="139"/>
      <c r="AR293" s="139"/>
    </row>
    <row r="294" spans="22:44" x14ac:dyDescent="0.2">
      <c r="V294" s="139"/>
      <c r="W294" s="139"/>
      <c r="X294" s="139"/>
      <c r="Y294" s="139"/>
      <c r="Z294" s="139"/>
      <c r="AA294" s="139"/>
      <c r="AB294" s="139"/>
      <c r="AC294" s="139"/>
      <c r="AE294" s="139"/>
      <c r="AF294" s="139"/>
      <c r="AG294" s="139"/>
      <c r="AH294" s="139"/>
      <c r="AR294" s="139"/>
    </row>
    <row r="295" spans="22:44" x14ac:dyDescent="0.2">
      <c r="V295" s="139"/>
      <c r="W295" s="139"/>
      <c r="X295" s="139"/>
      <c r="Y295" s="139"/>
      <c r="Z295" s="139"/>
      <c r="AA295" s="139"/>
      <c r="AB295" s="139"/>
      <c r="AC295" s="139"/>
      <c r="AE295" s="139"/>
      <c r="AF295" s="139"/>
      <c r="AG295" s="139"/>
      <c r="AH295" s="139"/>
      <c r="AR295" s="139"/>
    </row>
    <row r="296" spans="22:44" x14ac:dyDescent="0.2">
      <c r="V296" s="139"/>
      <c r="W296" s="139"/>
      <c r="X296" s="139"/>
      <c r="Y296" s="139"/>
      <c r="Z296" s="139"/>
      <c r="AA296" s="139"/>
      <c r="AB296" s="139"/>
      <c r="AC296" s="139"/>
      <c r="AE296" s="139"/>
      <c r="AF296" s="139"/>
      <c r="AG296" s="139"/>
      <c r="AH296" s="139"/>
      <c r="AR296" s="139"/>
    </row>
    <row r="297" spans="22:44" x14ac:dyDescent="0.2">
      <c r="V297" s="139"/>
      <c r="W297" s="139"/>
      <c r="X297" s="139"/>
      <c r="Y297" s="139"/>
      <c r="Z297" s="139"/>
      <c r="AA297" s="139"/>
      <c r="AB297" s="139"/>
      <c r="AC297" s="139"/>
      <c r="AE297" s="139"/>
      <c r="AF297" s="139"/>
      <c r="AG297" s="139"/>
      <c r="AH297" s="139"/>
      <c r="AR297" s="139"/>
    </row>
    <row r="298" spans="22:44" x14ac:dyDescent="0.2">
      <c r="V298" s="139"/>
      <c r="W298" s="139"/>
      <c r="X298" s="139"/>
      <c r="Y298" s="139"/>
      <c r="Z298" s="139"/>
      <c r="AA298" s="139"/>
      <c r="AB298" s="139"/>
      <c r="AC298" s="139"/>
      <c r="AE298" s="139"/>
      <c r="AF298" s="139"/>
      <c r="AG298" s="139"/>
      <c r="AH298" s="139"/>
      <c r="AR298" s="139"/>
    </row>
    <row r="299" spans="22:44" x14ac:dyDescent="0.2">
      <c r="V299" s="139"/>
      <c r="W299" s="139"/>
      <c r="X299" s="139"/>
      <c r="Y299" s="139"/>
      <c r="Z299" s="139"/>
      <c r="AA299" s="139"/>
      <c r="AB299" s="139"/>
      <c r="AC299" s="139"/>
      <c r="AE299" s="139"/>
      <c r="AF299" s="139"/>
      <c r="AG299" s="139"/>
      <c r="AH299" s="139"/>
      <c r="AR299" s="139"/>
    </row>
    <row r="300" spans="22:44" x14ac:dyDescent="0.2">
      <c r="V300" s="139"/>
      <c r="W300" s="139"/>
      <c r="X300" s="139"/>
      <c r="Y300" s="139"/>
      <c r="Z300" s="139"/>
      <c r="AA300" s="139"/>
      <c r="AB300" s="139"/>
      <c r="AC300" s="139"/>
      <c r="AE300" s="139"/>
      <c r="AF300" s="139"/>
      <c r="AG300" s="139"/>
      <c r="AH300" s="139"/>
      <c r="AR300" s="139"/>
    </row>
  </sheetData>
  <autoFilter ref="A1:BA249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Layout" workbookViewId="0">
      <selection activeCell="K33" sqref="K33:L33"/>
    </sheetView>
  </sheetViews>
  <sheetFormatPr baseColWidth="10" defaultColWidth="11.42578125" defaultRowHeight="15" x14ac:dyDescent="0.25"/>
  <cols>
    <col min="1" max="8" width="7.42578125" customWidth="1"/>
    <col min="9" max="9" width="8.140625" customWidth="1"/>
    <col min="10" max="10" width="7.42578125" customWidth="1"/>
    <col min="11" max="11" width="7.7109375" customWidth="1"/>
    <col min="12" max="12" width="7.42578125" customWidth="1"/>
  </cols>
  <sheetData>
    <row r="1" spans="1:12" ht="16.350000000000001" customHeight="1" thickBot="1" x14ac:dyDescent="0.3">
      <c r="A1" s="61">
        <v>1</v>
      </c>
      <c r="B1" s="61">
        <v>2</v>
      </c>
      <c r="C1" s="61">
        <v>3</v>
      </c>
      <c r="D1" s="61">
        <v>4</v>
      </c>
      <c r="E1" s="61">
        <v>5</v>
      </c>
      <c r="F1" s="61">
        <v>6</v>
      </c>
      <c r="G1" s="61">
        <v>7</v>
      </c>
      <c r="H1" s="61">
        <v>8</v>
      </c>
      <c r="I1" s="61">
        <v>9</v>
      </c>
    </row>
    <row r="2" spans="1:12" ht="16.350000000000001" customHeight="1" x14ac:dyDescent="0.25">
      <c r="A2" s="189" t="s">
        <v>259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1"/>
    </row>
    <row r="3" spans="1:12" ht="16.350000000000001" customHeight="1" thickBot="1" x14ac:dyDescent="0.3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4"/>
    </row>
    <row r="4" spans="1:12" ht="16.350000000000001" customHeight="1" thickTop="1" x14ac:dyDescent="0.25">
      <c r="A4" s="195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7"/>
    </row>
    <row r="5" spans="1:12" ht="16.350000000000001" customHeight="1" x14ac:dyDescent="0.25">
      <c r="A5" s="198" t="s">
        <v>4</v>
      </c>
      <c r="B5" s="199"/>
      <c r="C5" s="200"/>
      <c r="D5" s="173">
        <f>((COUNTIF('BASE DE DATOS 2017'!B:B,'RESUMEN 2017'!A1)*(TERMINOS!F5))+(COUNTIF('BASE DE DATOS 2017'!B:B,'RESUMEN 2017'!B1)*(TERMINOS!F6))+(COUNTIF('BASE DE DATOS 2017'!B:B,'RESUMEN 2017'!C1)*(TERMINOS!F7))+(COUNTIF('BASE DE DATOS 2017'!B:B,'RESUMEN 2017'!D1)*(TERMINOS!F8))+(COUNTIF('BASE DE DATOS 2017'!B:B,'RESUMEN 2017'!E1)*(TERMINOS!F9))+(COUNTIF('BASE DE DATOS 2017'!B:B,'RESUMEN 2017'!F1)*(TERMINOS!F10))+(COUNTIF('BASE DE DATOS 2017'!B:B,'RESUMEN 2017'!G1)*(TERMINOS!F11)))/(COUNTA('BASE DE DATOS 2017'!B:B)-2)</f>
        <v>38.222222222222221</v>
      </c>
      <c r="E5" s="173"/>
      <c r="F5" s="173"/>
      <c r="G5" s="6"/>
      <c r="H5" s="6"/>
      <c r="I5" s="6"/>
      <c r="J5" s="6"/>
      <c r="K5" s="6"/>
      <c r="L5" s="62"/>
    </row>
    <row r="6" spans="1:12" ht="16.350000000000001" customHeight="1" x14ac:dyDescent="0.25">
      <c r="A6" s="174" t="s">
        <v>5</v>
      </c>
      <c r="B6" s="175"/>
      <c r="C6" s="176"/>
      <c r="D6" s="201" t="s">
        <v>6</v>
      </c>
      <c r="E6" s="202"/>
      <c r="F6" s="181">
        <f>COUNTIF('BASE DE DATOS 2017'!C:C,'RESUMEN 2017'!B1)</f>
        <v>3</v>
      </c>
      <c r="G6" s="181"/>
      <c r="H6" s="203" t="s">
        <v>7</v>
      </c>
      <c r="I6" s="203"/>
      <c r="J6" s="203"/>
      <c r="K6" s="181">
        <f>COUNTIF('BASE DE DATOS 2017'!C:C,'RESUMEN 2017'!A1)</f>
        <v>7</v>
      </c>
      <c r="L6" s="188"/>
    </row>
    <row r="7" spans="1:12" ht="16.350000000000001" customHeight="1" x14ac:dyDescent="0.25">
      <c r="A7" s="170" t="s">
        <v>8</v>
      </c>
      <c r="B7" s="171"/>
      <c r="C7" s="171"/>
      <c r="D7" s="171"/>
      <c r="E7" s="171"/>
      <c r="F7" s="172">
        <f>((COUNTIF('BASE DE DATOS 2017'!D:D,'RESUMEN 2017'!A1)*(TERMINOS!I5))+(COUNTIF('BASE DE DATOS 2017'!D:D,'RESUMEN 2017'!B1)*(TERMINOS!I6))+(COUNTIF('BASE DE DATOS 2017'!D:D,'RESUMEN 2017'!C1)*(TERMINOS!I7))+(COUNTIF('BASE DE DATOS 2017'!D:D,'RESUMEN 2017'!D1)*(TERMINOS!I8))+(COUNTIF('BASE DE DATOS 2017'!D:D,'RESUMEN 2017'!E1)*(TERMINOS!I9))+(COUNTIF('BASE DE DATOS 2017'!D:D,'RESUMEN 2017'!F1)*(TERMINOS!I10))+(COUNTIF('BASE DE DATOS 2017'!D:D,'RESUMEN 2017'!G1)*(TERMINOS!I11))+(COUNTIF('BASE DE DATOS 2017'!D:D,'RESUMEN 2017'!H1)*(TERMINOS!I12))+(COUNTIF('BASE DE DATOS 2017'!D:D,'RESUMEN 2017'!I1)*(TERMINOS!I13)))/COUNTA('BASE DE DATOS 2017'!D:D)</f>
        <v>6.4545454545454541</v>
      </c>
      <c r="G7" s="173"/>
      <c r="H7" s="6"/>
      <c r="I7" s="6"/>
      <c r="J7" s="6"/>
      <c r="K7" s="6"/>
      <c r="L7" s="62"/>
    </row>
    <row r="8" spans="1:12" ht="16.350000000000001" customHeight="1" x14ac:dyDescent="0.25">
      <c r="A8" s="174" t="s">
        <v>9</v>
      </c>
      <c r="B8" s="175"/>
      <c r="C8" s="175"/>
      <c r="D8" s="175"/>
      <c r="E8" s="176"/>
      <c r="F8" s="172">
        <f>((COUNTIF('BASE DE DATOS 2017'!E:E,'RESUMEN 2017'!A1)*(TERMINOS!I5))+(COUNTIF('BASE DE DATOS 2017'!E:E,'RESUMEN 2017'!B1)*(TERMINOS!I6))+(COUNTIF('BASE DE DATOS 2017'!E:E,'RESUMEN 2017'!C1)*(TERMINOS!I7))+(COUNTIF('BASE DE DATOS 2017'!E:E,'RESUMEN 2017'!D1)*(TERMINOS!I8))+(COUNTIF('BASE DE DATOS 2017'!E:E,'RESUMEN 2017'!E1)*(TERMINOS!I9))+(COUNTIF('BASE DE DATOS 2017'!E:E,'RESUMEN 2017'!F1)*(TERMINOS!I10))+(COUNTIF('BASE DE DATOS 2017'!E:E,'RESUMEN 2017'!G1)*(TERMINOS!I11))+(COUNTIF('BASE DE DATOS 2017'!E:E,'RESUMEN 2017'!H1)*(TERMINOS!I12))+(COUNTIF('BASE DE DATOS 2017'!E:E,'RESUMEN 2017'!I1)*(TERMINOS!I13)))/(COUNTA('BASE DE DATOS 2017'!E:E)-2)</f>
        <v>7.5555555555555554</v>
      </c>
      <c r="G8" s="173"/>
      <c r="H8" s="6"/>
      <c r="I8" s="6"/>
      <c r="J8" s="6"/>
      <c r="K8" s="6"/>
      <c r="L8" s="62"/>
    </row>
    <row r="9" spans="1:12" ht="16.350000000000001" customHeight="1" x14ac:dyDescent="0.25">
      <c r="A9" s="182" t="s">
        <v>146</v>
      </c>
      <c r="B9" s="183"/>
      <c r="C9" s="184"/>
      <c r="D9" s="171" t="s">
        <v>147</v>
      </c>
      <c r="E9" s="171"/>
      <c r="F9" s="181">
        <f>COUNTIF('BASE DE DATOS 2017'!F:F,A1)</f>
        <v>1</v>
      </c>
      <c r="G9" s="181"/>
      <c r="H9" s="171" t="s">
        <v>148</v>
      </c>
      <c r="I9" s="171"/>
      <c r="J9" s="171"/>
      <c r="K9" s="181">
        <f>COUNTIF('BASE DE DATOS 2017'!F:F,B1)</f>
        <v>7</v>
      </c>
      <c r="L9" s="188"/>
    </row>
    <row r="10" spans="1:12" x14ac:dyDescent="0.25">
      <c r="A10" s="185"/>
      <c r="B10" s="186"/>
      <c r="C10" s="187"/>
      <c r="D10" s="171" t="s">
        <v>149</v>
      </c>
      <c r="E10" s="171"/>
      <c r="F10" s="181">
        <f>COUNTIF('BASE DE DATOS 2017'!F:F,C1)</f>
        <v>0</v>
      </c>
      <c r="G10" s="181"/>
      <c r="H10" s="171" t="s">
        <v>150</v>
      </c>
      <c r="I10" s="171"/>
      <c r="J10" s="171"/>
      <c r="K10" s="181">
        <f>COUNTIF('BASE DE DATOS 2017'!F:F,D1)</f>
        <v>1</v>
      </c>
      <c r="L10" s="188"/>
    </row>
    <row r="11" spans="1:12" ht="16.350000000000001" customHeight="1" x14ac:dyDescent="0.25">
      <c r="A11" s="177" t="s">
        <v>10</v>
      </c>
      <c r="B11" s="178"/>
      <c r="C11" s="179"/>
      <c r="D11" s="180" t="s">
        <v>11</v>
      </c>
      <c r="E11" s="180"/>
      <c r="F11" s="54">
        <f>COUNTIF('BASE DE DATOS 2017'!G:G,A1)</f>
        <v>7</v>
      </c>
      <c r="G11" s="180" t="s">
        <v>12</v>
      </c>
      <c r="H11" s="180"/>
      <c r="I11" s="54">
        <f>COUNTIF('BASE DE DATOS 2017'!G:G,B1)</f>
        <v>2</v>
      </c>
      <c r="J11" s="180" t="s">
        <v>13</v>
      </c>
      <c r="K11" s="180"/>
      <c r="L11" s="63">
        <f>COUNTIF('BASE DE DATOS 2017'!G:G,C1)</f>
        <v>0</v>
      </c>
    </row>
    <row r="12" spans="1:12" ht="16.350000000000001" customHeight="1" thickBot="1" x14ac:dyDescent="0.3">
      <c r="A12" s="164" t="s">
        <v>14</v>
      </c>
      <c r="B12" s="165"/>
      <c r="C12" s="166"/>
      <c r="D12" s="165" t="str">
        <f>IF((ROUND(((COUNTIF('BASE DE DATOS 2017'!H3:H1777,'RESUMEN 2017'!A1)*(TERMINOS!C5))+(COUNTIF('BASE DE DATOS 2017'!H3:H1777,'RESUMEN 2017'!B1)*(TERMINOS!C6))+(COUNTIF('BASE DE DATOS 2017'!H3:H1777,'RESUMEN 2017'!C1)*(TERMINOS!C7))+(COUNTIF('BASE DE DATOS 2017'!H3:H1777,D1)*(TERMINOS!C8))+(COUNTIF('BASE DE DATOS 2017'!H3:H1777,'RESUMEN 2017'!E1)*(TERMINOS!C9))+(COUNTIF('BASE DE DATOS 2017'!H3:H1777,'RESUMEN 2017'!F1)*(TERMINOS!C10))+(COUNTIF('BASE DE DATOS 2017'!H3:H1777,'RESUMEN 2017'!G1)*(TERMINOS!C11)))/COUNTA('BASE DE DATOS 2017'!H3:H1777),0))=0,TERMINOS!B5,IF((ROUND(((COUNTIF('BASE DE DATOS 2017'!H3:H1777,'RESUMEN 2017'!A1)*(TERMINOS!C5))+(COUNTIF('BASE DE DATOS 2017'!H3:H1777,'RESUMEN 2017'!B1)*(TERMINOS!C6))+(COUNTIF('BASE DE DATOS 2017'!H3:H1777,'RESUMEN 2017'!C1)*(TERMINOS!C7))+(COUNTIF('BASE DE DATOS 2017'!H3:H1777,D1)*(TERMINOS!C8))+(COUNTIF('BASE DE DATOS 2017'!H3:H1777,'RESUMEN 2017'!E1)*(TERMINOS!C9))+(COUNTIF('BASE DE DATOS 2017'!H3:H1777,'RESUMEN 2017'!F1)*(TERMINOS!C10))+(COUNTIF('BASE DE DATOS 2017'!H3:H1777,'RESUMEN 2017'!G1)*(TERMINOS!C11)))/COUNTA('BASE DE DATOS 2017'!H3:H1777),0))=1,TERMINOS!B6,IF((ROUND(((COUNTIF('BASE DE DATOS 2017'!H3:H1777,'RESUMEN 2017'!A1)*(TERMINOS!C5))+(COUNTIF('BASE DE DATOS 2017'!H3:H1777,'RESUMEN 2017'!B1)*(TERMINOS!C6))+(COUNTIF('BASE DE DATOS 2017'!H3:H1777,'RESUMEN 2017'!C1)*(TERMINOS!C7))+(COUNTIF('BASE DE DATOS 2017'!H3:H1777,D1)*(TERMINOS!C8))+(COUNTIF('BASE DE DATOS 2017'!H3:H1777,'RESUMEN 2017'!E1)*(TERMINOS!C9))+(COUNTIF('BASE DE DATOS 2017'!H3:H1777,'RESUMEN 2017'!F1)*(TERMINOS!C10))+(COUNTIF('BASE DE DATOS 2017'!H3:H1777,'RESUMEN 2017'!G1)*(TERMINOS!C11)))/COUNTA('BASE DE DATOS 2017'!H3:H1777),0))=2,TERMINOS!C7,IF((ROUND(((COUNTIF('BASE DE DATOS 2017'!H3:H1777,'RESUMEN 2017'!A1)*(TERMINOS!C5))+(COUNTIF('BASE DE DATOS 2017'!H3:H1777,'RESUMEN 2017'!B1)*(TERMINOS!C6))+(COUNTIF('BASE DE DATOS 2017'!H3:H1777,'RESUMEN 2017'!C1)*(TERMINOS!C7))+(COUNTIF('BASE DE DATOS 2017'!H3:H1777,D1)*(TERMINOS!C8))+(COUNTIF('BASE DE DATOS 2017'!H3:H1777,'RESUMEN 2017'!E1)*(TERMINOS!C9))+(COUNTIF('BASE DE DATOS 2017'!H3:H1777,'RESUMEN 2017'!F1)*(TERMINOS!C10))+(COUNTIF('BASE DE DATOS 2017'!H3:H1777,'RESUMEN 2017'!G1)*(TERMINOS!C11)))/COUNTA('BASE DE DATOS 2017'!H3:H1777),0))=3,TERMINOS!B8,IF((ROUND(((COUNTIF('BASE DE DATOS 2017'!H3:H1777,'RESUMEN 2017'!A1)*(TERMINOS!C5))+(COUNTIF('BASE DE DATOS 2017'!H3:H1777,'RESUMEN 2017'!B1)*(TERMINOS!C6))+(COUNTIF('BASE DE DATOS 2017'!H3:H1777,'RESUMEN 2017'!C1)*(TERMINOS!C7))+(COUNTIF('BASE DE DATOS 2017'!H3:H1777,D1)*(TERMINOS!C8))+(COUNTIF('BASE DE DATOS 2017'!H3:H1777,'RESUMEN 2017'!E1)*(TERMINOS!C9))+(COUNTIF('BASE DE DATOS 2017'!H3:H1777,'RESUMEN 2017'!F1)*(TERMINOS!C10))+(COUNTIF('BASE DE DATOS 2017'!H3:H1777,'RESUMEN 2017'!G1)*(TERMINOS!C11)))/COUNTA('BASE DE DATOS 2017'!H3:H1777),0))=4,TERMINOS!B9,IF((ROUND(((COUNTIF('BASE DE DATOS 2017'!H3:H1777,'RESUMEN 2017'!A1)*(TERMINOS!C5))+(COUNTIF('BASE DE DATOS 2017'!H3:H1777,'RESUMEN 2017'!B1)*(TERMINOS!C6))+(COUNTIF('BASE DE DATOS 2017'!H3:H1777,'RESUMEN 2017'!C1)*(TERMINOS!C7))+(COUNTIF('BASE DE DATOS 2017'!H3:H1777,D1)*(TERMINOS!C8))+(COUNTIF('BASE DE DATOS 2017'!H3:H1777,'RESUMEN 2017'!E1)*(TERMINOS!C9))+(COUNTIF('BASE DE DATOS 2017'!H3:H1777,'RESUMEN 2017'!F1)*(TERMINOS!C10))+(COUNTIF('BASE DE DATOS 2017'!H3:H1777,'RESUMEN 2017'!G1)*(TERMINOS!C11)))/COUNTA('BASE DE DATOS 2017'!H3:H1777),0))=5,TERMINOS!B10,TERMINOS!B11))))))</f>
        <v>LICENCIATURA</v>
      </c>
      <c r="E12" s="165"/>
      <c r="F12" s="165"/>
      <c r="G12" s="7"/>
      <c r="H12" s="7"/>
      <c r="I12" s="7"/>
      <c r="J12" s="7"/>
      <c r="K12" s="7"/>
      <c r="L12" s="64"/>
    </row>
    <row r="13" spans="1:12" ht="16.350000000000001" customHeight="1" x14ac:dyDescent="0.25">
      <c r="A13" s="167" t="s">
        <v>15</v>
      </c>
      <c r="B13" s="168"/>
      <c r="C13" s="168"/>
      <c r="D13" s="168"/>
      <c r="E13" s="168" t="s">
        <v>16</v>
      </c>
      <c r="F13" s="169"/>
      <c r="G13" s="167" t="s">
        <v>15</v>
      </c>
      <c r="H13" s="168"/>
      <c r="I13" s="168"/>
      <c r="J13" s="168"/>
      <c r="K13" s="168" t="s">
        <v>16</v>
      </c>
      <c r="L13" s="169"/>
    </row>
    <row r="14" spans="1:12" ht="16.350000000000001" customHeight="1" x14ac:dyDescent="0.25">
      <c r="A14" s="226" t="s">
        <v>17</v>
      </c>
      <c r="B14" s="227"/>
      <c r="C14" s="227"/>
      <c r="D14" s="227"/>
      <c r="E14" s="214">
        <f>AVERAGE(E16:F18)</f>
        <v>0.96296296296296291</v>
      </c>
      <c r="F14" s="215"/>
      <c r="G14" s="232" t="s">
        <v>36</v>
      </c>
      <c r="H14" s="233"/>
      <c r="I14" s="233"/>
      <c r="J14" s="233"/>
      <c r="K14" s="278">
        <f>AVERAGE(K15:L17)</f>
        <v>0.99382716049382713</v>
      </c>
      <c r="L14" s="279"/>
    </row>
    <row r="15" spans="1:12" ht="16.350000000000001" customHeight="1" x14ac:dyDescent="0.25">
      <c r="A15" s="248"/>
      <c r="B15" s="249"/>
      <c r="C15" s="249"/>
      <c r="D15" s="249"/>
      <c r="E15" s="230">
        <f>E16</f>
        <v>1</v>
      </c>
      <c r="F15" s="231"/>
      <c r="G15" s="216" t="s">
        <v>37</v>
      </c>
      <c r="H15" s="217"/>
      <c r="I15" s="217"/>
      <c r="J15" s="217"/>
      <c r="K15" s="212">
        <f>CONVIVENCIA!E16</f>
        <v>1</v>
      </c>
      <c r="L15" s="213"/>
    </row>
    <row r="16" spans="1:12" ht="16.350000000000001" customHeight="1" x14ac:dyDescent="0.25">
      <c r="A16" s="242" t="s">
        <v>53</v>
      </c>
      <c r="B16" s="243"/>
      <c r="C16" s="243"/>
      <c r="D16" s="243"/>
      <c r="E16" s="212">
        <f>INSTITUCION!E11</f>
        <v>1</v>
      </c>
      <c r="F16" s="213"/>
      <c r="G16" s="216" t="s">
        <v>38</v>
      </c>
      <c r="H16" s="217"/>
      <c r="I16" s="217"/>
      <c r="J16" s="217"/>
      <c r="K16" s="212">
        <f>CONVIVENCIA!D25</f>
        <v>1</v>
      </c>
      <c r="L16" s="213"/>
    </row>
    <row r="17" spans="1:12" ht="16.350000000000001" customHeight="1" thickBot="1" x14ac:dyDescent="0.3">
      <c r="A17" s="244" t="s">
        <v>18</v>
      </c>
      <c r="B17" s="245"/>
      <c r="C17" s="245"/>
      <c r="D17" s="245"/>
      <c r="E17" s="236">
        <f>INSTITUCION!D20</f>
        <v>0.88888888888888884</v>
      </c>
      <c r="F17" s="237"/>
      <c r="G17" s="204" t="s">
        <v>39</v>
      </c>
      <c r="H17" s="205"/>
      <c r="I17" s="205"/>
      <c r="J17" s="205"/>
      <c r="K17" s="206">
        <f>CONVIVENCIA!E42</f>
        <v>0.9814814814814814</v>
      </c>
      <c r="L17" s="207"/>
    </row>
    <row r="18" spans="1:12" ht="16.350000000000001" customHeight="1" x14ac:dyDescent="0.25">
      <c r="A18" s="244" t="s">
        <v>19</v>
      </c>
      <c r="B18" s="245"/>
      <c r="C18" s="245"/>
      <c r="D18" s="245"/>
      <c r="E18" s="236">
        <f>INSTITUCION!D29</f>
        <v>1</v>
      </c>
      <c r="F18" s="237"/>
      <c r="G18" s="282" t="s">
        <v>40</v>
      </c>
      <c r="H18" s="283"/>
      <c r="I18" s="283"/>
      <c r="J18" s="283"/>
      <c r="K18" s="274">
        <f>AVERAGE(K19:L22)</f>
        <v>0.93788580246913578</v>
      </c>
      <c r="L18" s="275"/>
    </row>
    <row r="19" spans="1:12" ht="16.350000000000001" customHeight="1" x14ac:dyDescent="0.25">
      <c r="A19" s="208" t="s">
        <v>159</v>
      </c>
      <c r="B19" s="209"/>
      <c r="C19" s="210" t="str">
        <f>IF(INSTITUCION!D26&gt;INSTITUCION!D28,INSTITUCION!C26,INSTITUCION!C28)</f>
        <v>FAVORITISMO FEMENINO</v>
      </c>
      <c r="D19" s="210"/>
      <c r="E19" s="210"/>
      <c r="F19" s="211"/>
      <c r="G19" s="242" t="s">
        <v>41</v>
      </c>
      <c r="H19" s="243"/>
      <c r="I19" s="243"/>
      <c r="J19" s="243"/>
      <c r="K19" s="254">
        <f>'MANDOS MEDIOS'!E24</f>
        <v>0.98765432098765427</v>
      </c>
      <c r="L19" s="255"/>
    </row>
    <row r="20" spans="1:12" ht="16.350000000000001" customHeight="1" x14ac:dyDescent="0.25">
      <c r="A20" s="226" t="s">
        <v>160</v>
      </c>
      <c r="B20" s="227"/>
      <c r="C20" s="227"/>
      <c r="D20" s="227"/>
      <c r="E20" s="214">
        <f>AVERAGE(E22:F28)</f>
        <v>0.93783068783068779</v>
      </c>
      <c r="F20" s="215"/>
      <c r="G20" s="242" t="s">
        <v>42</v>
      </c>
      <c r="H20" s="243"/>
      <c r="I20" s="243"/>
      <c r="J20" s="243"/>
      <c r="K20" s="254">
        <f>'MANDOS MEDIOS'!E41</f>
        <v>1</v>
      </c>
      <c r="L20" s="255"/>
    </row>
    <row r="21" spans="1:12" ht="16.350000000000001" customHeight="1" x14ac:dyDescent="0.25">
      <c r="A21" s="228"/>
      <c r="B21" s="229"/>
      <c r="C21" s="229"/>
      <c r="D21" s="229"/>
      <c r="E21" s="230">
        <f>AVERAGE(E22:F26,E28)</f>
        <v>0.92746913580246915</v>
      </c>
      <c r="F21" s="231"/>
      <c r="G21" s="242" t="s">
        <v>43</v>
      </c>
      <c r="H21" s="243"/>
      <c r="I21" s="243"/>
      <c r="J21" s="243"/>
      <c r="K21" s="254">
        <f>'MANDOS MEDIOS'!D51</f>
        <v>0.92592592592592604</v>
      </c>
      <c r="L21" s="255"/>
    </row>
    <row r="22" spans="1:12" ht="16.350000000000001" customHeight="1" x14ac:dyDescent="0.25">
      <c r="A22" s="222" t="s">
        <v>20</v>
      </c>
      <c r="B22" s="223"/>
      <c r="C22" s="223"/>
      <c r="D22" s="223"/>
      <c r="E22" s="212">
        <f>ESPACIO!E7</f>
        <v>1</v>
      </c>
      <c r="F22" s="213"/>
      <c r="G22" s="263" t="s">
        <v>44</v>
      </c>
      <c r="H22" s="264"/>
      <c r="I22" s="264"/>
      <c r="J22" s="264"/>
      <c r="K22" s="254">
        <f>'MANDOS MEDIOS'!E72</f>
        <v>0.83796296296296291</v>
      </c>
      <c r="L22" s="255"/>
    </row>
    <row r="23" spans="1:12" ht="16.350000000000001" customHeight="1" x14ac:dyDescent="0.25">
      <c r="A23" s="216" t="s">
        <v>2</v>
      </c>
      <c r="B23" s="217"/>
      <c r="C23" s="217"/>
      <c r="D23" s="217"/>
      <c r="E23" s="212">
        <f>ESPACIO!E16</f>
        <v>0.88888888888888884</v>
      </c>
      <c r="F23" s="213"/>
      <c r="G23" s="226" t="s">
        <v>45</v>
      </c>
      <c r="H23" s="227"/>
      <c r="I23" s="227"/>
      <c r="J23" s="227"/>
      <c r="K23" s="280">
        <f>AVERAGE(K25:L30)</f>
        <v>0.81867283950617287</v>
      </c>
      <c r="L23" s="281"/>
    </row>
    <row r="24" spans="1:12" ht="16.350000000000001" customHeight="1" x14ac:dyDescent="0.25">
      <c r="A24" s="216" t="s">
        <v>21</v>
      </c>
      <c r="B24" s="217"/>
      <c r="C24" s="217"/>
      <c r="D24" s="217"/>
      <c r="E24" s="212">
        <f>ESPACIO!E25</f>
        <v>1</v>
      </c>
      <c r="F24" s="213"/>
      <c r="G24" s="228"/>
      <c r="H24" s="229"/>
      <c r="I24" s="229"/>
      <c r="J24" s="229"/>
      <c r="K24" s="284">
        <f>AVERAGE(K25:L29)</f>
        <v>0.94074074074074088</v>
      </c>
      <c r="L24" s="285"/>
    </row>
    <row r="25" spans="1:12" ht="16.350000000000001" customHeight="1" x14ac:dyDescent="0.25">
      <c r="A25" s="216" t="s">
        <v>22</v>
      </c>
      <c r="B25" s="217"/>
      <c r="C25" s="217"/>
      <c r="D25" s="217"/>
      <c r="E25" s="212">
        <f>ESPACIO!E43</f>
        <v>0.9814814814814814</v>
      </c>
      <c r="F25" s="213"/>
      <c r="G25" s="242" t="s">
        <v>46</v>
      </c>
      <c r="H25" s="243"/>
      <c r="I25" s="243"/>
      <c r="J25" s="243"/>
      <c r="K25" s="254">
        <f>PUESTO!E17</f>
        <v>0.88888888888888884</v>
      </c>
      <c r="L25" s="255"/>
    </row>
    <row r="26" spans="1:12" ht="16.350000000000001" customHeight="1" x14ac:dyDescent="0.25">
      <c r="A26" s="216" t="s">
        <v>23</v>
      </c>
      <c r="B26" s="217"/>
      <c r="C26" s="217"/>
      <c r="D26" s="217"/>
      <c r="E26" s="212">
        <f>ESPACIO!E60</f>
        <v>0.94444444444444442</v>
      </c>
      <c r="F26" s="213"/>
      <c r="G26" s="263" t="s">
        <v>47</v>
      </c>
      <c r="H26" s="264"/>
      <c r="I26" s="264"/>
      <c r="J26" s="264"/>
      <c r="K26" s="254">
        <f>PUESTO!E70</f>
        <v>1</v>
      </c>
      <c r="L26" s="255"/>
    </row>
    <row r="27" spans="1:12" ht="16.350000000000001" customHeight="1" x14ac:dyDescent="0.25">
      <c r="A27" s="224" t="s">
        <v>24</v>
      </c>
      <c r="B27" s="225"/>
      <c r="C27" s="225"/>
      <c r="D27" s="225"/>
      <c r="E27" s="259">
        <f>ESPACIO!D69</f>
        <v>1</v>
      </c>
      <c r="F27" s="260"/>
      <c r="G27" s="263" t="s">
        <v>48</v>
      </c>
      <c r="H27" s="264"/>
      <c r="I27" s="264"/>
      <c r="J27" s="264"/>
      <c r="K27" s="254">
        <f>PUESTO!D27</f>
        <v>0.92592592592592604</v>
      </c>
      <c r="L27" s="255"/>
    </row>
    <row r="28" spans="1:12" ht="16.350000000000001" customHeight="1" x14ac:dyDescent="0.25">
      <c r="A28" s="216" t="s">
        <v>25</v>
      </c>
      <c r="B28" s="217"/>
      <c r="C28" s="217"/>
      <c r="D28" s="217"/>
      <c r="E28" s="212">
        <f>ESPACIO!E83</f>
        <v>0.75</v>
      </c>
      <c r="F28" s="213"/>
      <c r="G28" s="242" t="s">
        <v>49</v>
      </c>
      <c r="H28" s="243"/>
      <c r="I28" s="243"/>
      <c r="J28" s="243"/>
      <c r="K28" s="254">
        <f>PUESTO!D37</f>
        <v>1</v>
      </c>
      <c r="L28" s="255"/>
    </row>
    <row r="29" spans="1:12" ht="16.350000000000001" customHeight="1" x14ac:dyDescent="0.25">
      <c r="A29" s="238" t="s">
        <v>26</v>
      </c>
      <c r="B29" s="239"/>
      <c r="C29" s="239"/>
      <c r="D29" s="239"/>
      <c r="E29" s="261">
        <f>(+(E35*K9)+(E40*F9))/SUM(F9,F10,K9)</f>
        <v>1</v>
      </c>
      <c r="F29" s="262"/>
      <c r="G29" s="242" t="s">
        <v>50</v>
      </c>
      <c r="H29" s="243"/>
      <c r="I29" s="243"/>
      <c r="J29" s="243"/>
      <c r="K29" s="254">
        <f>PUESTO!D52</f>
        <v>0.88888888888888884</v>
      </c>
      <c r="L29" s="255"/>
    </row>
    <row r="30" spans="1:12" ht="16.350000000000001" customHeight="1" x14ac:dyDescent="0.25">
      <c r="A30" s="240"/>
      <c r="B30" s="241"/>
      <c r="C30" s="241"/>
      <c r="D30" s="241"/>
      <c r="E30" s="286">
        <f>(+(E36*K9)+(E40*F9))/SUM(F9,F10,K9)</f>
        <v>1</v>
      </c>
      <c r="F30" s="287"/>
      <c r="G30" s="288" t="s">
        <v>51</v>
      </c>
      <c r="H30" s="289"/>
      <c r="I30" s="289"/>
      <c r="J30" s="289"/>
      <c r="K30" s="265">
        <f>PUESTO!E85</f>
        <v>0.20833333333333331</v>
      </c>
      <c r="L30" s="266"/>
    </row>
    <row r="31" spans="1:12" ht="16.350000000000001" customHeight="1" x14ac:dyDescent="0.25">
      <c r="A31" s="218" t="s">
        <v>27</v>
      </c>
      <c r="B31" s="219"/>
      <c r="C31" s="219"/>
      <c r="D31" s="219"/>
      <c r="E31" s="220" t="s">
        <v>262</v>
      </c>
      <c r="F31" s="221"/>
      <c r="G31" s="258"/>
      <c r="H31" s="256"/>
      <c r="I31" s="256"/>
      <c r="J31" s="256"/>
      <c r="K31" s="256"/>
      <c r="L31" s="257"/>
    </row>
    <row r="32" spans="1:12" ht="16.350000000000001" customHeight="1" x14ac:dyDescent="0.25">
      <c r="A32" s="216" t="s">
        <v>28</v>
      </c>
      <c r="B32" s="217"/>
      <c r="C32" s="217"/>
      <c r="D32" s="217"/>
      <c r="E32" s="212" t="s">
        <v>262</v>
      </c>
      <c r="F32" s="213"/>
      <c r="G32" s="258"/>
      <c r="H32" s="256"/>
      <c r="I32" s="256"/>
      <c r="J32" s="256"/>
      <c r="K32" s="256"/>
      <c r="L32" s="257"/>
    </row>
    <row r="33" spans="1:12" ht="16.350000000000001" customHeight="1" x14ac:dyDescent="0.25">
      <c r="A33" s="216" t="s">
        <v>29</v>
      </c>
      <c r="B33" s="217"/>
      <c r="C33" s="217"/>
      <c r="D33" s="217"/>
      <c r="E33" s="212" t="s">
        <v>262</v>
      </c>
      <c r="F33" s="213"/>
      <c r="G33" s="258"/>
      <c r="H33" s="256"/>
      <c r="I33" s="256"/>
      <c r="J33" s="256"/>
      <c r="K33" s="256"/>
      <c r="L33" s="257"/>
    </row>
    <row r="34" spans="1:12" ht="16.350000000000001" customHeight="1" x14ac:dyDescent="0.25">
      <c r="A34" s="216" t="s">
        <v>30</v>
      </c>
      <c r="B34" s="217"/>
      <c r="C34" s="217"/>
      <c r="D34" s="217"/>
      <c r="E34" s="212" t="s">
        <v>262</v>
      </c>
      <c r="F34" s="213"/>
      <c r="G34" s="258"/>
      <c r="H34" s="256"/>
      <c r="I34" s="256"/>
      <c r="J34" s="256"/>
      <c r="K34" s="256"/>
      <c r="L34" s="257"/>
    </row>
    <row r="35" spans="1:12" ht="16.350000000000001" customHeight="1" x14ac:dyDescent="0.25">
      <c r="A35" s="250" t="s">
        <v>31</v>
      </c>
      <c r="B35" s="251"/>
      <c r="C35" s="251"/>
      <c r="D35" s="251"/>
      <c r="E35" s="246">
        <f>AVERAGE(E37:F39)</f>
        <v>1</v>
      </c>
      <c r="F35" s="247"/>
      <c r="G35" s="272" t="s">
        <v>52</v>
      </c>
      <c r="H35" s="273"/>
      <c r="I35" s="273"/>
      <c r="J35" s="273"/>
      <c r="K35" s="274">
        <f>AVERAGE(E14,E20,E29,K14,K18,K23)</f>
        <v>0.94186324221046436</v>
      </c>
      <c r="L35" s="275"/>
    </row>
    <row r="36" spans="1:12" ht="16.350000000000001" customHeight="1" x14ac:dyDescent="0.25">
      <c r="A36" s="250"/>
      <c r="B36" s="251"/>
      <c r="C36" s="251"/>
      <c r="D36" s="251"/>
      <c r="E36" s="294">
        <f>AVERAGE(E38)</f>
        <v>1</v>
      </c>
      <c r="F36" s="295"/>
      <c r="G36" s="252" t="s">
        <v>261</v>
      </c>
      <c r="H36" s="253"/>
      <c r="I36" s="253"/>
      <c r="J36" s="253"/>
      <c r="K36" s="296">
        <f>AVERAGE(K24,K18,K14,E30,E21,E15)</f>
        <v>0.96665380658436229</v>
      </c>
      <c r="L36" s="297"/>
    </row>
    <row r="37" spans="1:12" ht="16.350000000000001" customHeight="1" x14ac:dyDescent="0.25">
      <c r="A37" s="224" t="s">
        <v>32</v>
      </c>
      <c r="B37" s="225"/>
      <c r="C37" s="225"/>
      <c r="D37" s="225"/>
      <c r="E37" s="259">
        <f>'EQUIPO Y MATERIAL'!D36</f>
        <v>1</v>
      </c>
      <c r="F37" s="260"/>
      <c r="G37" s="276" t="s">
        <v>161</v>
      </c>
      <c r="H37" s="277"/>
      <c r="I37" s="277"/>
      <c r="J37" s="277"/>
      <c r="K37" s="256">
        <f>COUNTA('BASE DE DATOS 2017'!A3:A1777)</f>
        <v>9</v>
      </c>
      <c r="L37" s="257"/>
    </row>
    <row r="38" spans="1:12" ht="16.350000000000001" customHeight="1" x14ac:dyDescent="0.25">
      <c r="A38" s="216" t="s">
        <v>33</v>
      </c>
      <c r="B38" s="217"/>
      <c r="C38" s="217"/>
      <c r="D38" s="217"/>
      <c r="E38" s="212">
        <f>'EQUIPO Y MATERIAL'!D45</f>
        <v>1</v>
      </c>
      <c r="F38" s="213"/>
      <c r="G38" s="258"/>
      <c r="H38" s="256"/>
      <c r="I38" s="256"/>
      <c r="J38" s="256"/>
      <c r="K38" s="256"/>
      <c r="L38" s="257"/>
    </row>
    <row r="39" spans="1:12" ht="16.350000000000001" customHeight="1" x14ac:dyDescent="0.25">
      <c r="A39" s="224" t="s">
        <v>34</v>
      </c>
      <c r="B39" s="225"/>
      <c r="C39" s="225"/>
      <c r="D39" s="225"/>
      <c r="E39" s="259">
        <f>'EQUIPO Y MATERIAL'!D56</f>
        <v>1</v>
      </c>
      <c r="F39" s="260"/>
      <c r="G39" s="258"/>
      <c r="H39" s="256"/>
      <c r="I39" s="256"/>
      <c r="J39" s="256"/>
      <c r="K39" s="256"/>
      <c r="L39" s="257"/>
    </row>
    <row r="40" spans="1:12" ht="16.350000000000001" customHeight="1" thickBot="1" x14ac:dyDescent="0.3">
      <c r="A40" s="234" t="s">
        <v>35</v>
      </c>
      <c r="B40" s="235"/>
      <c r="C40" s="235"/>
      <c r="D40" s="235"/>
      <c r="E40" s="246">
        <f>AVERAGE(E41:F42)</f>
        <v>1</v>
      </c>
      <c r="F40" s="247"/>
      <c r="G40" s="269" t="s">
        <v>176</v>
      </c>
      <c r="H40" s="270"/>
      <c r="I40" s="270"/>
      <c r="J40" s="270"/>
      <c r="K40" s="270"/>
      <c r="L40" s="271"/>
    </row>
    <row r="41" spans="1:12" ht="16.350000000000001" customHeight="1" x14ac:dyDescent="0.25">
      <c r="A41" s="216" t="s">
        <v>32</v>
      </c>
      <c r="B41" s="217"/>
      <c r="C41" s="217"/>
      <c r="D41" s="217"/>
      <c r="E41" s="212">
        <f>'EQUIPO Y MATERIAL'!D65</f>
        <v>1</v>
      </c>
      <c r="F41" s="213"/>
      <c r="G41" s="65"/>
      <c r="H41" s="292" t="s">
        <v>173</v>
      </c>
      <c r="I41" s="292"/>
      <c r="J41" s="292"/>
      <c r="K41" s="292"/>
      <c r="L41" s="293"/>
    </row>
    <row r="42" spans="1:12" ht="16.350000000000001" customHeight="1" x14ac:dyDescent="0.25">
      <c r="A42" s="216" t="s">
        <v>33</v>
      </c>
      <c r="B42" s="217"/>
      <c r="C42" s="217"/>
      <c r="D42" s="217"/>
      <c r="E42" s="212">
        <f>'EQUIPO Y MATERIAL'!D74</f>
        <v>1</v>
      </c>
      <c r="F42" s="213"/>
      <c r="G42" s="66"/>
      <c r="H42" s="290" t="s">
        <v>174</v>
      </c>
      <c r="I42" s="290"/>
      <c r="J42" s="290"/>
      <c r="K42" s="290"/>
      <c r="L42" s="291"/>
    </row>
    <row r="43" spans="1:12" ht="16.350000000000001" customHeight="1" thickBot="1" x14ac:dyDescent="0.3">
      <c r="A43" s="204"/>
      <c r="B43" s="205"/>
      <c r="C43" s="205"/>
      <c r="D43" s="205"/>
      <c r="E43" s="206"/>
      <c r="F43" s="207"/>
      <c r="G43" s="67"/>
      <c r="H43" s="267" t="s">
        <v>175</v>
      </c>
      <c r="I43" s="267"/>
      <c r="J43" s="267"/>
      <c r="K43" s="267"/>
      <c r="L43" s="268"/>
    </row>
    <row r="44" spans="1:12" ht="16.350000000000001" customHeight="1" x14ac:dyDescent="0.25"/>
    <row r="45" spans="1:12" ht="16.350000000000001" customHeight="1" x14ac:dyDescent="0.25">
      <c r="G45" s="9"/>
      <c r="H45" s="9"/>
      <c r="I45" s="9"/>
      <c r="J45" s="9"/>
      <c r="K45" s="9"/>
      <c r="L45" s="9"/>
    </row>
    <row r="46" spans="1:12" ht="16.350000000000001" customHeight="1" x14ac:dyDescent="0.25">
      <c r="A46" s="8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ht="15" customHeight="1" x14ac:dyDescent="0.25">
      <c r="A47" s="8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ht="15" customHeight="1" x14ac:dyDescent="0.25">
      <c r="A48" s="8"/>
      <c r="B48" s="8"/>
      <c r="C48" s="8"/>
      <c r="D48" s="8"/>
      <c r="E48" s="8"/>
      <c r="F48" s="8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143">
    <mergeCell ref="A42:D42"/>
    <mergeCell ref="E42:F42"/>
    <mergeCell ref="K24:L24"/>
    <mergeCell ref="G23:J24"/>
    <mergeCell ref="E30:F30"/>
    <mergeCell ref="K28:L28"/>
    <mergeCell ref="G29:J29"/>
    <mergeCell ref="K29:L29"/>
    <mergeCell ref="G30:J30"/>
    <mergeCell ref="H42:L42"/>
    <mergeCell ref="H41:L41"/>
    <mergeCell ref="E34:F34"/>
    <mergeCell ref="G39:J39"/>
    <mergeCell ref="E39:F39"/>
    <mergeCell ref="G34:J34"/>
    <mergeCell ref="E36:F36"/>
    <mergeCell ref="K36:L36"/>
    <mergeCell ref="H43:L43"/>
    <mergeCell ref="G40:L40"/>
    <mergeCell ref="K34:L34"/>
    <mergeCell ref="G35:J35"/>
    <mergeCell ref="K35:L35"/>
    <mergeCell ref="G37:J37"/>
    <mergeCell ref="K37:L37"/>
    <mergeCell ref="K39:L39"/>
    <mergeCell ref="K14:L14"/>
    <mergeCell ref="K15:L15"/>
    <mergeCell ref="K16:L16"/>
    <mergeCell ref="K17:L17"/>
    <mergeCell ref="G21:J21"/>
    <mergeCell ref="K21:L21"/>
    <mergeCell ref="G22:J22"/>
    <mergeCell ref="K22:L22"/>
    <mergeCell ref="K23:L23"/>
    <mergeCell ref="K25:L25"/>
    <mergeCell ref="K31:L31"/>
    <mergeCell ref="G18:J18"/>
    <mergeCell ref="K18:L18"/>
    <mergeCell ref="G19:J19"/>
    <mergeCell ref="K19:L19"/>
    <mergeCell ref="G20:J20"/>
    <mergeCell ref="K20:L20"/>
    <mergeCell ref="E15:F15"/>
    <mergeCell ref="K32:L32"/>
    <mergeCell ref="G33:J33"/>
    <mergeCell ref="K33:L33"/>
    <mergeCell ref="K26:L26"/>
    <mergeCell ref="G38:J38"/>
    <mergeCell ref="K38:L38"/>
    <mergeCell ref="E35:F35"/>
    <mergeCell ref="E37:F37"/>
    <mergeCell ref="E38:F38"/>
    <mergeCell ref="E27:F27"/>
    <mergeCell ref="E28:F28"/>
    <mergeCell ref="E29:F29"/>
    <mergeCell ref="G28:J28"/>
    <mergeCell ref="E32:F32"/>
    <mergeCell ref="G27:J27"/>
    <mergeCell ref="G26:J26"/>
    <mergeCell ref="G32:J32"/>
    <mergeCell ref="G31:J31"/>
    <mergeCell ref="K30:L30"/>
    <mergeCell ref="K27:L27"/>
    <mergeCell ref="G14:J14"/>
    <mergeCell ref="G15:J15"/>
    <mergeCell ref="G16:J16"/>
    <mergeCell ref="G17:J17"/>
    <mergeCell ref="A37:D37"/>
    <mergeCell ref="A38:D38"/>
    <mergeCell ref="A39:D39"/>
    <mergeCell ref="A40:D40"/>
    <mergeCell ref="A41:D41"/>
    <mergeCell ref="E14:F14"/>
    <mergeCell ref="E16:F16"/>
    <mergeCell ref="E17:F17"/>
    <mergeCell ref="E18:F18"/>
    <mergeCell ref="A29:D30"/>
    <mergeCell ref="A16:D16"/>
    <mergeCell ref="A17:D17"/>
    <mergeCell ref="A18:D18"/>
    <mergeCell ref="E41:F41"/>
    <mergeCell ref="E40:F40"/>
    <mergeCell ref="G25:J25"/>
    <mergeCell ref="A34:D34"/>
    <mergeCell ref="A14:D15"/>
    <mergeCell ref="A35:D36"/>
    <mergeCell ref="G36:J36"/>
    <mergeCell ref="A43:D43"/>
    <mergeCell ref="E43:F43"/>
    <mergeCell ref="A19:B19"/>
    <mergeCell ref="C19:F19"/>
    <mergeCell ref="E33:F33"/>
    <mergeCell ref="E20:F20"/>
    <mergeCell ref="E22:F22"/>
    <mergeCell ref="E23:F23"/>
    <mergeCell ref="E24:F24"/>
    <mergeCell ref="E25:F25"/>
    <mergeCell ref="A28:D28"/>
    <mergeCell ref="A31:D31"/>
    <mergeCell ref="A32:D32"/>
    <mergeCell ref="A33:D33"/>
    <mergeCell ref="E31:F31"/>
    <mergeCell ref="E26:F26"/>
    <mergeCell ref="A22:D22"/>
    <mergeCell ref="A23:D23"/>
    <mergeCell ref="A24:D24"/>
    <mergeCell ref="A25:D25"/>
    <mergeCell ref="A26:D26"/>
    <mergeCell ref="A27:D27"/>
    <mergeCell ref="A20:D21"/>
    <mergeCell ref="E21:F21"/>
    <mergeCell ref="A2:L3"/>
    <mergeCell ref="A4:L4"/>
    <mergeCell ref="A5:C5"/>
    <mergeCell ref="D5:F5"/>
    <mergeCell ref="A6:C6"/>
    <mergeCell ref="D6:E6"/>
    <mergeCell ref="F6:G6"/>
    <mergeCell ref="H6:J6"/>
    <mergeCell ref="K6:L6"/>
    <mergeCell ref="A12:C12"/>
    <mergeCell ref="D12:F12"/>
    <mergeCell ref="A13:D13"/>
    <mergeCell ref="E13:F13"/>
    <mergeCell ref="G13:J13"/>
    <mergeCell ref="K13:L13"/>
    <mergeCell ref="A7:E7"/>
    <mergeCell ref="F7:G7"/>
    <mergeCell ref="A8:E8"/>
    <mergeCell ref="F8:G8"/>
    <mergeCell ref="A11:C11"/>
    <mergeCell ref="D11:E11"/>
    <mergeCell ref="G11:H11"/>
    <mergeCell ref="D9:E9"/>
    <mergeCell ref="F9:G9"/>
    <mergeCell ref="H9:J9"/>
    <mergeCell ref="H10:J10"/>
    <mergeCell ref="F10:G10"/>
    <mergeCell ref="A9:C10"/>
    <mergeCell ref="J11:K11"/>
    <mergeCell ref="K9:L9"/>
    <mergeCell ref="D10:E10"/>
    <mergeCell ref="K10:L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"/>
  <sheetViews>
    <sheetView workbookViewId="0">
      <selection activeCell="K9" sqref="K9"/>
    </sheetView>
  </sheetViews>
  <sheetFormatPr baseColWidth="10" defaultRowHeight="15" x14ac:dyDescent="0.25"/>
  <cols>
    <col min="2" max="2" width="23.5703125" customWidth="1"/>
    <col min="3" max="4" width="5.28515625" customWidth="1"/>
    <col min="5" max="5" width="5.5703125" customWidth="1"/>
    <col min="6" max="6" width="6.85546875" customWidth="1"/>
    <col min="8" max="8" width="5.28515625" customWidth="1"/>
  </cols>
  <sheetData>
    <row r="4" spans="2:9" x14ac:dyDescent="0.25">
      <c r="B4" s="55" t="s">
        <v>151</v>
      </c>
      <c r="C4" s="55"/>
      <c r="E4" s="298" t="s">
        <v>186</v>
      </c>
      <c r="F4" s="298"/>
    </row>
    <row r="5" spans="2:9" x14ac:dyDescent="0.25">
      <c r="B5" s="56" t="s">
        <v>152</v>
      </c>
      <c r="C5" s="56">
        <v>0</v>
      </c>
      <c r="E5" s="56" t="s">
        <v>163</v>
      </c>
      <c r="F5" s="56">
        <v>20</v>
      </c>
      <c r="H5" t="s">
        <v>163</v>
      </c>
      <c r="I5">
        <v>0</v>
      </c>
    </row>
    <row r="6" spans="2:9" x14ac:dyDescent="0.25">
      <c r="B6" s="56" t="s">
        <v>153</v>
      </c>
      <c r="C6" s="56">
        <v>1</v>
      </c>
      <c r="E6" s="56" t="s">
        <v>164</v>
      </c>
      <c r="F6" s="56">
        <v>29</v>
      </c>
      <c r="H6" t="s">
        <v>164</v>
      </c>
      <c r="I6">
        <v>3</v>
      </c>
    </row>
    <row r="7" spans="2:9" x14ac:dyDescent="0.25">
      <c r="B7" s="56" t="s">
        <v>154</v>
      </c>
      <c r="C7" s="56">
        <v>2</v>
      </c>
      <c r="E7" s="56" t="s">
        <v>165</v>
      </c>
      <c r="F7" s="56">
        <v>38</v>
      </c>
      <c r="H7" t="s">
        <v>165</v>
      </c>
      <c r="I7">
        <v>8</v>
      </c>
    </row>
    <row r="8" spans="2:9" x14ac:dyDescent="0.25">
      <c r="B8" s="56" t="s">
        <v>155</v>
      </c>
      <c r="C8" s="56">
        <v>3</v>
      </c>
      <c r="E8" s="56" t="s">
        <v>166</v>
      </c>
      <c r="F8" s="56">
        <v>47</v>
      </c>
      <c r="H8" t="s">
        <v>166</v>
      </c>
      <c r="I8">
        <v>13</v>
      </c>
    </row>
    <row r="9" spans="2:9" x14ac:dyDescent="0.25">
      <c r="B9" s="56" t="s">
        <v>156</v>
      </c>
      <c r="C9" s="56">
        <v>4</v>
      </c>
      <c r="E9" s="56" t="s">
        <v>167</v>
      </c>
      <c r="F9" s="56">
        <v>56</v>
      </c>
      <c r="H9" t="s">
        <v>167</v>
      </c>
      <c r="I9">
        <v>18</v>
      </c>
    </row>
    <row r="10" spans="2:9" x14ac:dyDescent="0.25">
      <c r="B10" s="56" t="s">
        <v>157</v>
      </c>
      <c r="C10" s="56">
        <v>5</v>
      </c>
      <c r="E10" s="56" t="s">
        <v>168</v>
      </c>
      <c r="F10" s="56">
        <v>65</v>
      </c>
      <c r="H10" t="s">
        <v>168</v>
      </c>
      <c r="I10">
        <v>23</v>
      </c>
    </row>
    <row r="11" spans="2:9" x14ac:dyDescent="0.25">
      <c r="B11" s="56" t="s">
        <v>158</v>
      </c>
      <c r="C11" s="56">
        <v>6</v>
      </c>
      <c r="E11" s="56" t="s">
        <v>169</v>
      </c>
      <c r="F11" s="56">
        <v>74</v>
      </c>
      <c r="H11" t="s">
        <v>169</v>
      </c>
      <c r="I11">
        <v>28</v>
      </c>
    </row>
    <row r="12" spans="2:9" x14ac:dyDescent="0.25">
      <c r="H12" t="s">
        <v>170</v>
      </c>
      <c r="I12">
        <v>33</v>
      </c>
    </row>
    <row r="13" spans="2:9" x14ac:dyDescent="0.25">
      <c r="H13" t="s">
        <v>171</v>
      </c>
      <c r="I13">
        <v>38</v>
      </c>
    </row>
  </sheetData>
  <mergeCells count="1"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J3" sqref="J3"/>
    </sheetView>
  </sheetViews>
  <sheetFormatPr baseColWidth="10" defaultColWidth="11.42578125" defaultRowHeight="15" x14ac:dyDescent="0.25"/>
  <cols>
    <col min="1" max="1" width="4.85546875" customWidth="1"/>
    <col min="2" max="2" width="38" bestFit="1" customWidth="1"/>
    <col min="3" max="3" width="3.140625" customWidth="1"/>
    <col min="4" max="4" width="11.85546875" style="92" bestFit="1" customWidth="1"/>
    <col min="5" max="5" width="11.85546875" style="92" customWidth="1"/>
    <col min="6" max="6" width="10.140625" style="92" bestFit="1" customWidth="1"/>
    <col min="7" max="7" width="12.85546875" style="92" customWidth="1"/>
    <col min="8" max="8" width="11.7109375" bestFit="1" customWidth="1"/>
    <col min="9" max="9" width="7.42578125" customWidth="1"/>
    <col min="11" max="11" width="31.7109375" bestFit="1" customWidth="1"/>
  </cols>
  <sheetData>
    <row r="1" spans="1:14" ht="16.350000000000001" customHeight="1" x14ac:dyDescent="0.25">
      <c r="B1" s="299" t="s">
        <v>245</v>
      </c>
      <c r="C1" s="299"/>
      <c r="D1" s="299"/>
      <c r="E1" s="299"/>
      <c r="F1" s="299"/>
      <c r="G1" s="134"/>
      <c r="H1" s="90"/>
    </row>
    <row r="2" spans="1:14" ht="16.350000000000001" customHeight="1" thickBot="1" x14ac:dyDescent="0.3">
      <c r="B2" s="300"/>
      <c r="C2" s="300"/>
      <c r="D2" s="300"/>
      <c r="E2" s="300"/>
      <c r="F2" s="301"/>
      <c r="G2" s="156"/>
    </row>
    <row r="3" spans="1:14" s="91" customFormat="1" ht="45.75" thickBot="1" x14ac:dyDescent="0.3">
      <c r="A3" s="110"/>
      <c r="B3" s="131" t="s">
        <v>15</v>
      </c>
      <c r="C3" s="151"/>
      <c r="D3" s="132">
        <v>2015</v>
      </c>
      <c r="E3" s="132">
        <v>2016</v>
      </c>
      <c r="F3" s="157">
        <v>2017</v>
      </c>
      <c r="G3" s="159" t="s">
        <v>260</v>
      </c>
      <c r="H3" s="158" t="s">
        <v>263</v>
      </c>
    </row>
    <row r="4" spans="1:14" ht="16.350000000000001" customHeight="1" thickBot="1" x14ac:dyDescent="0.3">
      <c r="A4">
        <v>1</v>
      </c>
      <c r="B4" s="126" t="s">
        <v>246</v>
      </c>
      <c r="C4" s="94"/>
      <c r="D4" s="124"/>
      <c r="E4" s="133"/>
      <c r="F4" s="111">
        <f>AVERAGE(F5:F7)</f>
        <v>0.96296296296296291</v>
      </c>
      <c r="G4" s="160">
        <v>0.71876857811537098</v>
      </c>
      <c r="H4" s="130"/>
      <c r="K4" s="148" t="s">
        <v>258</v>
      </c>
      <c r="L4" s="149">
        <v>2015</v>
      </c>
      <c r="M4" s="149">
        <v>2016</v>
      </c>
      <c r="N4" s="150">
        <v>2017</v>
      </c>
    </row>
    <row r="5" spans="1:14" ht="16.350000000000001" customHeight="1" x14ac:dyDescent="0.25">
      <c r="A5">
        <v>2</v>
      </c>
      <c r="B5" s="125" t="s">
        <v>53</v>
      </c>
      <c r="C5" s="109"/>
      <c r="D5" s="93"/>
      <c r="E5" s="93"/>
      <c r="F5" s="93">
        <f>AVERAGE(((((COUNTIF('BASE DE DATOS 2017'!I:I,1)+COUNTIF('BASE DE DATOS 2017'!I:I,2)+COUNTIF('BASE DE DATOS 2017'!I:I,3))/(COUNTA('BASE DE DATOS 2017'!I:I)-2)))),(((COUNTIF('BASE DE DATOS 2017'!I:I,1)*1)+(COUNTIF('BASE DE DATOS 2017'!I:I,2)*1/2))/((COUNTIF('BASE DE DATOS 2017'!I:I,1))+(COUNTIF('BASE DE DATOS 2017'!I:I,2))+(COUNTIF('BASE DE DATOS 2017'!I:I,3)))))</f>
        <v>1</v>
      </c>
      <c r="G5" s="161">
        <v>0.83088355269389946</v>
      </c>
      <c r="H5" s="152"/>
      <c r="K5" s="146" t="s">
        <v>246</v>
      </c>
      <c r="L5" s="142">
        <f>D4</f>
        <v>0</v>
      </c>
      <c r="M5" s="142">
        <f t="shared" ref="M5:N5" si="0">E4</f>
        <v>0</v>
      </c>
      <c r="N5" s="143">
        <f t="shared" si="0"/>
        <v>0.96296296296296291</v>
      </c>
    </row>
    <row r="6" spans="1:14" ht="16.350000000000001" customHeight="1" x14ac:dyDescent="0.25">
      <c r="A6">
        <v>3</v>
      </c>
      <c r="B6" s="125" t="s">
        <v>256</v>
      </c>
      <c r="C6" s="121"/>
      <c r="D6" s="93"/>
      <c r="E6" s="93"/>
      <c r="F6" s="93">
        <f>(COUNTIF('BASE DE DATOS 2017'!J:J,1)*1)/(COUNTA('BASE DE DATOS 2017'!J:J)-2)</f>
        <v>0.88888888888888884</v>
      </c>
      <c r="G6" s="161">
        <v>0.54404381560931081</v>
      </c>
      <c r="H6" s="153"/>
      <c r="K6" s="146" t="s">
        <v>247</v>
      </c>
      <c r="L6" s="142">
        <f>D8</f>
        <v>0</v>
      </c>
      <c r="M6" s="142">
        <f t="shared" ref="M6:N6" si="1">E8</f>
        <v>0</v>
      </c>
      <c r="N6" s="143">
        <f t="shared" si="1"/>
        <v>0.93783068783068779</v>
      </c>
    </row>
    <row r="7" spans="1:14" ht="16.350000000000001" customHeight="1" thickBot="1" x14ac:dyDescent="0.3">
      <c r="A7">
        <v>4</v>
      </c>
      <c r="B7" s="125" t="s">
        <v>19</v>
      </c>
      <c r="C7" s="121"/>
      <c r="D7" s="93"/>
      <c r="E7" s="93"/>
      <c r="F7" s="93">
        <f>((COUNTIF('BASE DE DATOS 2017'!K:K,2)*1)/(COUNTA('BASE DE DATOS 2017'!K:K)-2))</f>
        <v>1</v>
      </c>
      <c r="G7" s="161">
        <v>0.78137836604290278</v>
      </c>
      <c r="H7" s="154"/>
      <c r="K7" s="146" t="s">
        <v>26</v>
      </c>
      <c r="L7" s="142">
        <f>D16</f>
        <v>0</v>
      </c>
      <c r="M7" s="142">
        <f t="shared" ref="M7:N7" si="2">E16</f>
        <v>0</v>
      </c>
      <c r="N7" s="143">
        <f t="shared" si="2"/>
        <v>1</v>
      </c>
    </row>
    <row r="8" spans="1:14" ht="16.350000000000001" customHeight="1" thickBot="1" x14ac:dyDescent="0.3">
      <c r="A8">
        <v>5</v>
      </c>
      <c r="B8" s="126" t="s">
        <v>247</v>
      </c>
      <c r="C8" s="94"/>
      <c r="D8" s="124"/>
      <c r="E8" s="133"/>
      <c r="F8" s="111">
        <f>AVERAGE(F9:F15)</f>
        <v>0.93783068783068779</v>
      </c>
      <c r="G8" s="160">
        <v>0.73606854882528083</v>
      </c>
      <c r="H8" s="130"/>
      <c r="K8" s="146" t="s">
        <v>36</v>
      </c>
      <c r="L8" s="142">
        <f>D28</f>
        <v>0</v>
      </c>
      <c r="M8" s="142">
        <f t="shared" ref="M8:N8" si="3">E28</f>
        <v>0</v>
      </c>
      <c r="N8" s="143">
        <f t="shared" si="3"/>
        <v>0.99382716049382713</v>
      </c>
    </row>
    <row r="9" spans="1:14" ht="16.350000000000001" customHeight="1" x14ac:dyDescent="0.25">
      <c r="A9">
        <v>6</v>
      </c>
      <c r="B9" s="125" t="s">
        <v>20</v>
      </c>
      <c r="C9" s="22"/>
      <c r="D9" s="93"/>
      <c r="E9" s="93"/>
      <c r="F9" s="93">
        <f>(COUNTIF('BASE DE DATOS 2017'!L:L,1)*1)/(COUNTA('BASE DE DATOS 2017'!L:L)-2)</f>
        <v>1</v>
      </c>
      <c r="G9" s="161">
        <v>0.85623003194888181</v>
      </c>
      <c r="H9" s="152"/>
      <c r="K9" s="146" t="s">
        <v>40</v>
      </c>
      <c r="L9" s="142">
        <f>D32</f>
        <v>0</v>
      </c>
      <c r="M9" s="142">
        <f t="shared" ref="M9:N9" si="4">E32</f>
        <v>0</v>
      </c>
      <c r="N9" s="143">
        <f t="shared" si="4"/>
        <v>0.93788580246913578</v>
      </c>
    </row>
    <row r="10" spans="1:14" ht="16.350000000000001" customHeight="1" thickBot="1" x14ac:dyDescent="0.3">
      <c r="A10">
        <v>7</v>
      </c>
      <c r="B10" s="125" t="s">
        <v>2</v>
      </c>
      <c r="C10" s="22"/>
      <c r="D10" s="93"/>
      <c r="E10" s="93"/>
      <c r="F10" s="93">
        <f>(COUNTIF('BASE DE DATOS 2017'!M:M,1)*1+(COUNTIF('BASE DE DATOS 2017'!M:M,2)*1/2)+(COUNTIF('BASE DE DATOS 2017'!M:M,4)*1/2))/(COUNTA('BASE DE DATOS 2017'!M:M)-2)</f>
        <v>0.88888888888888884</v>
      </c>
      <c r="G10" s="161">
        <v>0.63852122318575988</v>
      </c>
      <c r="H10" s="153"/>
      <c r="K10" s="147" t="s">
        <v>45</v>
      </c>
      <c r="L10" s="144">
        <f>D37</f>
        <v>0</v>
      </c>
      <c r="M10" s="144">
        <f t="shared" ref="M10:N10" si="5">E37</f>
        <v>0</v>
      </c>
      <c r="N10" s="145">
        <f t="shared" si="5"/>
        <v>0.81867283950617287</v>
      </c>
    </row>
    <row r="11" spans="1:14" ht="16.350000000000001" customHeight="1" x14ac:dyDescent="0.25">
      <c r="A11">
        <v>8</v>
      </c>
      <c r="B11" s="125" t="s">
        <v>21</v>
      </c>
      <c r="C11" s="22"/>
      <c r="D11" s="93"/>
      <c r="E11" s="93"/>
      <c r="F11" s="93">
        <f>((COUNTIF('BASE DE DATOS 2017'!N:N,1)*1)+(COUNTIF('BASE DE DATOS 2017'!N:N,2)*2/3)+(COUNTIF('BASE DE DATOS 2017'!N:N,3)*1/3))/(COUNTA('BASE DE DATOS 2017'!N:N)-2)</f>
        <v>1</v>
      </c>
      <c r="G11" s="161">
        <v>0.81986916172219682</v>
      </c>
      <c r="H11" s="153"/>
    </row>
    <row r="12" spans="1:14" ht="16.350000000000001" customHeight="1" x14ac:dyDescent="0.25">
      <c r="A12">
        <v>9</v>
      </c>
      <c r="B12" s="125" t="s">
        <v>22</v>
      </c>
      <c r="C12" s="22"/>
      <c r="D12" s="93"/>
      <c r="E12" s="93"/>
      <c r="F12" s="93">
        <f>AVERAGE(((COUNTIF('BASE DE DATOS 2017'!O:O,1)*1)+(COUNTIF('BASE DE DATOS 2017'!O:O,2)*2/3)+(COUNTIF('BASE DE DATOS 2017'!O:O,3)*1/3))/(COUNTA('BASE DE DATOS 2017'!O:O)-2),(((COUNTIF('BASE DE DATOS 2017'!P:P,1)*1)+(COUNTIF('BASE DE DATOS 2017'!P:P,2)*2/3)+(COUNTIF('BASE DE DATOS 2017'!P:P,3)*1/3))/(COUNTA('BASE DE DATOS 2017'!P:P)-2)))</f>
        <v>0.9814814814814814</v>
      </c>
      <c r="G12" s="161">
        <v>0.8041229271261221</v>
      </c>
      <c r="H12" s="153"/>
    </row>
    <row r="13" spans="1:14" ht="16.350000000000001" customHeight="1" x14ac:dyDescent="0.25">
      <c r="A13">
        <v>10</v>
      </c>
      <c r="B13" s="125" t="s">
        <v>23</v>
      </c>
      <c r="C13" s="22"/>
      <c r="D13" s="93"/>
      <c r="E13" s="93"/>
      <c r="F13" s="93">
        <f>AVERAGE((((COUNTIF('BASE DE DATOS 2017'!Q:Q,1)*1)+(COUNTIF('BASE DE DATOS 2017'!Q:Q,2)*2/3)+(COUNTIF('BASE DE DATOS 2017'!Q:Q,3)*1/3))/(COUNTA('BASE DE DATOS 2017'!Q:Q)-2)),(((COUNTIF('BASE DE DATOS 2017'!R:R,1)*1)+(COUNTIF('BASE DE DATOS 2017'!R:R,2)*2/3)+(COUNTIF('BASE DE DATOS 2017'!R:R,3)*1/3))/(COUNTA('BASE DE DATOS 2017'!R:R)-2)))</f>
        <v>0.94444444444444442</v>
      </c>
      <c r="G13" s="161">
        <v>0.77012018865053999</v>
      </c>
      <c r="H13" s="153"/>
    </row>
    <row r="14" spans="1:14" ht="16.350000000000001" customHeight="1" x14ac:dyDescent="0.25">
      <c r="A14">
        <v>11</v>
      </c>
      <c r="B14" s="125" t="s">
        <v>24</v>
      </c>
      <c r="C14" s="22"/>
      <c r="D14" s="93"/>
      <c r="E14" s="93"/>
      <c r="F14" s="93">
        <f>((COUNTIF('BASE DE DATOS 2017'!S:S,1)*1)+(COUNTIF('BASE DE DATOS 2017'!S:S,2)*2/3)+(COUNTIF('BASE DE DATOS 2017'!S:S,3)*1/3))/(COUNTA('BASE DE DATOS 2017'!S:S)-2)</f>
        <v>1</v>
      </c>
      <c r="G14" s="161">
        <v>0.72721740453369843</v>
      </c>
      <c r="H14" s="153"/>
      <c r="K14" s="108"/>
    </row>
    <row r="15" spans="1:14" ht="16.350000000000001" customHeight="1" thickBot="1" x14ac:dyDescent="0.3">
      <c r="A15">
        <v>12</v>
      </c>
      <c r="B15" s="125" t="s">
        <v>25</v>
      </c>
      <c r="C15" s="22"/>
      <c r="D15" s="93"/>
      <c r="E15" s="93"/>
      <c r="F15" s="93">
        <f>AVERAGE(((COUNTIF('BASE DE DATOS 2017'!T:T,1)*1)/(COUNTA('BASE DE DATOS 2017'!T:T)-2)),(((COUNTIF('BASE DE DATOS 2017'!U:U,1)*1)+(COUNTIF('BASE DE DATOS 2017'!U:U,2)*1/2))/(COUNTA('BASE DE DATOS 2017'!U:U)-2)))</f>
        <v>0.75</v>
      </c>
      <c r="G15" s="161">
        <v>0.53639890460976725</v>
      </c>
      <c r="H15" s="154"/>
    </row>
    <row r="16" spans="1:14" ht="16.350000000000001" customHeight="1" thickBot="1" x14ac:dyDescent="0.3">
      <c r="A16">
        <v>13</v>
      </c>
      <c r="B16" s="126" t="s">
        <v>26</v>
      </c>
      <c r="C16" s="113"/>
      <c r="D16" s="114"/>
      <c r="E16" s="114"/>
      <c r="F16" s="115">
        <f>1</f>
        <v>1</v>
      </c>
      <c r="G16" s="162">
        <v>0.80892422992757884</v>
      </c>
      <c r="H16" s="130"/>
    </row>
    <row r="17" spans="1:8" ht="16.350000000000001" customHeight="1" thickBot="1" x14ac:dyDescent="0.3">
      <c r="A17">
        <v>14</v>
      </c>
      <c r="B17" s="127" t="s">
        <v>248</v>
      </c>
      <c r="C17" s="116"/>
      <c r="D17" s="117"/>
      <c r="E17" s="117"/>
      <c r="F17" s="117" t="s">
        <v>262</v>
      </c>
      <c r="G17" s="160">
        <v>0.7994852858901198</v>
      </c>
      <c r="H17" s="155"/>
    </row>
    <row r="18" spans="1:8" ht="16.350000000000001" customHeight="1" x14ac:dyDescent="0.25">
      <c r="A18">
        <v>15</v>
      </c>
      <c r="B18" s="123" t="s">
        <v>28</v>
      </c>
      <c r="C18" s="122"/>
      <c r="D18" s="93"/>
      <c r="E18" s="93"/>
      <c r="F18" s="112" t="s">
        <v>262</v>
      </c>
      <c r="G18" s="161">
        <v>0.85733467606579394</v>
      </c>
      <c r="H18" s="130"/>
    </row>
    <row r="19" spans="1:8" ht="16.350000000000001" customHeight="1" x14ac:dyDescent="0.25">
      <c r="A19">
        <v>16</v>
      </c>
      <c r="B19" s="123" t="s">
        <v>249</v>
      </c>
      <c r="C19" s="122"/>
      <c r="D19" s="93"/>
      <c r="E19" s="93"/>
      <c r="F19" s="112" t="s">
        <v>262</v>
      </c>
      <c r="G19" s="161">
        <v>0.79389056730446461</v>
      </c>
      <c r="H19" s="130"/>
    </row>
    <row r="20" spans="1:8" ht="16.350000000000001" customHeight="1" thickBot="1" x14ac:dyDescent="0.3">
      <c r="A20">
        <v>17</v>
      </c>
      <c r="B20" s="123" t="s">
        <v>30</v>
      </c>
      <c r="C20" s="122"/>
      <c r="D20" s="93"/>
      <c r="E20" s="93"/>
      <c r="F20" s="112" t="s">
        <v>262</v>
      </c>
      <c r="G20" s="161">
        <v>0.74723061430010074</v>
      </c>
      <c r="H20" s="130"/>
    </row>
    <row r="21" spans="1:8" ht="16.350000000000001" customHeight="1" thickBot="1" x14ac:dyDescent="0.3">
      <c r="A21">
        <v>18</v>
      </c>
      <c r="B21" s="129" t="s">
        <v>250</v>
      </c>
      <c r="C21" s="116"/>
      <c r="D21" s="117"/>
      <c r="E21" s="117"/>
      <c r="F21" s="117">
        <f>AVERAGE(F22:F24)</f>
        <v>1</v>
      </c>
      <c r="G21" s="160">
        <v>0.8246340436967291</v>
      </c>
      <c r="H21" s="155"/>
    </row>
    <row r="22" spans="1:8" ht="16.350000000000001" customHeight="1" x14ac:dyDescent="0.25">
      <c r="A22">
        <v>19</v>
      </c>
      <c r="B22" s="123" t="s">
        <v>32</v>
      </c>
      <c r="C22" s="122"/>
      <c r="D22" s="93"/>
      <c r="E22" s="93"/>
      <c r="F22" s="112">
        <f>((COUNTIF('BASE DE DATOS 2017'!Y:Y,1)*1)+(COUNTIF('BASE DE DATOS 2017'!Y:Y,2)*2/3)+(COUNTIF('BASE DE DATOS 2017'!Y:Y,3)*1/3))/(COUNTA('BASE DE DATOS 2017'!Y:Y)-2)</f>
        <v>1</v>
      </c>
      <c r="G22" s="161">
        <v>0.80276134122287968</v>
      </c>
      <c r="H22" s="130"/>
    </row>
    <row r="23" spans="1:8" ht="16.350000000000001" customHeight="1" x14ac:dyDescent="0.25">
      <c r="A23">
        <v>20</v>
      </c>
      <c r="B23" s="123" t="s">
        <v>33</v>
      </c>
      <c r="C23" s="122"/>
      <c r="D23" s="93"/>
      <c r="E23" s="93"/>
      <c r="F23" s="112">
        <f>((COUNTIF('BASE DE DATOS 2017'!Z:Z,1)*1)+(COUNTIF('BASE DE DATOS 2017'!Z:Z,2)*2/3)+(COUNTIF('BASE DE DATOS 2017'!Z:Z,3)*1/3))/(COUNTA('BASE DE DATOS 2017'!Z:Z)-2)</f>
        <v>1</v>
      </c>
      <c r="G23" s="161">
        <v>0.82366863905325449</v>
      </c>
      <c r="H23" s="130"/>
    </row>
    <row r="24" spans="1:8" ht="16.350000000000001" customHeight="1" thickBot="1" x14ac:dyDescent="0.3">
      <c r="A24">
        <v>21</v>
      </c>
      <c r="B24" s="123" t="s">
        <v>251</v>
      </c>
      <c r="C24" s="122"/>
      <c r="D24" s="93"/>
      <c r="E24" s="93"/>
      <c r="F24" s="112">
        <f>((COUNTIF('BASE DE DATOS 2017'!AA:AA,1)*1)+(COUNTIF('BASE DE DATOS 2017'!AA:AA,2)*2/3)+(COUNTIF('BASE DE DATOS 2017'!AA:AA,3)*1/3))/(COUNTA('BASE DE DATOS 2017'!AA:AA)-COUNTIF('BASE DE DATOS 2017'!AA:AA,5)-2)</f>
        <v>1</v>
      </c>
      <c r="G24" s="161">
        <v>0.84747215081405303</v>
      </c>
      <c r="H24" s="130"/>
    </row>
    <row r="25" spans="1:8" ht="16.350000000000001" customHeight="1" thickBot="1" x14ac:dyDescent="0.3">
      <c r="A25">
        <v>22</v>
      </c>
      <c r="B25" s="129" t="s">
        <v>252</v>
      </c>
      <c r="C25" s="116"/>
      <c r="D25" s="117"/>
      <c r="E25" s="117"/>
      <c r="F25" s="117">
        <f>AVERAGE(F26:F27)</f>
        <v>1</v>
      </c>
      <c r="G25" s="160">
        <v>0.79286694101508925</v>
      </c>
      <c r="H25" s="155"/>
    </row>
    <row r="26" spans="1:8" ht="16.350000000000001" customHeight="1" x14ac:dyDescent="0.25">
      <c r="A26">
        <v>23</v>
      </c>
      <c r="B26" s="125" t="s">
        <v>32</v>
      </c>
      <c r="C26" s="121"/>
      <c r="D26" s="93"/>
      <c r="E26" s="93"/>
      <c r="F26" s="112">
        <f>((COUNTIF('BASE DE DATOS 2017'!AB:AB,1)*1)+(COUNTIF('BASE DE DATOS 2017'!AB:AB,2)*2/3)+(COUNTIF('BASE DE DATOS 2017'!AB:AB,3)*1/3))/(COUNTA('BASE DE DATOS 2017'!AB:AB)-2)</f>
        <v>1</v>
      </c>
      <c r="G26" s="161">
        <v>0.78189300411522633</v>
      </c>
      <c r="H26" s="130"/>
    </row>
    <row r="27" spans="1:8" ht="16.350000000000001" customHeight="1" x14ac:dyDescent="0.25">
      <c r="A27">
        <v>24</v>
      </c>
      <c r="B27" s="125" t="s">
        <v>33</v>
      </c>
      <c r="C27" s="121"/>
      <c r="D27" s="93"/>
      <c r="E27" s="93"/>
      <c r="F27" s="112">
        <f>((COUNTIF('BASE DE DATOS 2017'!AC3:AC2818,1)*1)+(COUNTIF('BASE DE DATOS 2017'!AC3:AC2818,2)*2/3)+(COUNTIF('BASE DE DATOS 2017'!AC3:AC2818,3)*1/3))/COUNTA('BASE DE DATOS 2017'!AC3:AC2818)</f>
        <v>1</v>
      </c>
      <c r="G27" s="161">
        <v>0.80384087791495207</v>
      </c>
      <c r="H27" s="130"/>
    </row>
    <row r="28" spans="1:8" ht="16.350000000000001" customHeight="1" thickBot="1" x14ac:dyDescent="0.3">
      <c r="A28">
        <v>25</v>
      </c>
      <c r="B28" s="126" t="s">
        <v>36</v>
      </c>
      <c r="C28" s="113"/>
      <c r="D28" s="124"/>
      <c r="E28" s="133"/>
      <c r="F28" s="111">
        <f>AVERAGE(F29:F31)</f>
        <v>0.99382716049382713</v>
      </c>
      <c r="G28" s="160">
        <v>0.73961661341853036</v>
      </c>
      <c r="H28" s="130"/>
    </row>
    <row r="29" spans="1:8" ht="16.350000000000001" customHeight="1" x14ac:dyDescent="0.25">
      <c r="A29">
        <v>26</v>
      </c>
      <c r="B29" s="125" t="s">
        <v>37</v>
      </c>
      <c r="C29" s="121"/>
      <c r="D29" s="93"/>
      <c r="E29" s="93"/>
      <c r="F29" s="93">
        <f>AVERAGE((((COUNTIF('BASE DE DATOS 2017'!AD:AD,1)*1)+(COUNTIF('BASE DE DATOS 2017'!AD:AD,2)*2/3)+(COUNTIF('BASE DE DATOS 2017'!AD:AD,3)*1/3))/(COUNTA('BASE DE DATOS 2017'!AD:AD)-2)),(((COUNTIF('BASE DE DATOS 2017'!AE:AE,1)*1)+(COUNTIF('BASE DE DATOS 2017'!AE:AE,2)*2/3)+(COUNTIF('BASE DE DATOS 2017'!AE:AE,3)*1/3))/(COUNTA('BASE DE DATOS 2017'!AE:AE)-2)))</f>
        <v>1</v>
      </c>
      <c r="G29" s="161">
        <v>0.77993305948577518</v>
      </c>
      <c r="H29" s="152"/>
    </row>
    <row r="30" spans="1:8" ht="16.350000000000001" customHeight="1" x14ac:dyDescent="0.25">
      <c r="A30">
        <v>27</v>
      </c>
      <c r="B30" s="125" t="s">
        <v>38</v>
      </c>
      <c r="C30" s="121"/>
      <c r="D30" s="93"/>
      <c r="E30" s="93"/>
      <c r="F30" s="93">
        <f>((COUNTIF('BASE DE DATOS 2017'!AF:AF,1)*1)+(COUNTIF('BASE DE DATOS 2017'!AF:AF,2)*2/3)+(COUNTIF('BASE DE DATOS 2017'!AF:AF,3)*1/3))/(COUNTA('BASE DE DATOS 2017'!AF:AF)-2)</f>
        <v>1</v>
      </c>
      <c r="G30" s="161">
        <v>0.83447436482580251</v>
      </c>
      <c r="H30" s="153"/>
    </row>
    <row r="31" spans="1:8" ht="16.350000000000001" customHeight="1" thickBot="1" x14ac:dyDescent="0.3">
      <c r="A31">
        <v>28</v>
      </c>
      <c r="B31" s="125" t="s">
        <v>39</v>
      </c>
      <c r="C31" s="121"/>
      <c r="D31" s="93"/>
      <c r="E31" s="93"/>
      <c r="F31" s="93">
        <f>AVERAGE((((COUNTIF('BASE DE DATOS 2017'!AG:AG,2)*1/3)+(COUNTIF('BASE DE DATOS 2017'!AG:AG,3)*2/3)+(COUNTIF('BASE DE DATOS 2017'!AG:AG,4)*1))/(COUNTA('BASE DE DATOS 2017'!AG:AG)-2)),(((COUNTIF('BASE DE DATOS 2017'!AH:AH,1)*1)+(COUNTIF('BASE DE DATOS 2017'!AH:AH,2)*2/3)+(COUNTIF('BASE DE DATOS 2017'!AH:AH,3)*1/3))/(COUNTA('BASE DE DATOS 2017'!AH:AH)-2)))</f>
        <v>0.9814814814814814</v>
      </c>
      <c r="G31" s="161">
        <v>0.60444241594401338</v>
      </c>
      <c r="H31" s="154"/>
    </row>
    <row r="32" spans="1:8" ht="16.350000000000001" customHeight="1" thickBot="1" x14ac:dyDescent="0.3">
      <c r="A32">
        <v>29</v>
      </c>
      <c r="B32" s="126" t="s">
        <v>40</v>
      </c>
      <c r="C32" s="94"/>
      <c r="D32" s="124"/>
      <c r="E32" s="133"/>
      <c r="F32" s="111">
        <f>AVERAGE(F33:F36)</f>
        <v>0.93788580246913578</v>
      </c>
      <c r="G32" s="160">
        <v>0.78140782185321067</v>
      </c>
      <c r="H32" s="130"/>
    </row>
    <row r="33" spans="1:8" ht="15" customHeight="1" x14ac:dyDescent="0.25">
      <c r="A33">
        <v>30</v>
      </c>
      <c r="B33" s="125" t="s">
        <v>41</v>
      </c>
      <c r="C33" s="121"/>
      <c r="D33" s="93"/>
      <c r="E33" s="93"/>
      <c r="F33" s="93">
        <f>AVERAGE((((COUNTIF('BASE DE DATOS 2017'!AI:AI,1)*1)+(COUNTIF('BASE DE DATOS 2017'!AI:AI,2)*2/3)+(COUNTIF('BASE DE DATOS 2017'!AI:AI,3)*1/3))/(COUNTA('BASE DE DATOS 2017'!AI:AI)-2)),(((COUNTIF('BASE DE DATOS 2017'!AJ:AJ,1)*1)+(COUNTIF('BASE DE DATOS 2017'!AJ:AJ,2)*2/3)+(COUNTIF('BASE DE DATOS 2017'!AJ:AJ,3)*1/3))/(COUNTA('BASE DE DATOS 2017'!AJ:AJ)-2)),(((COUNTIF('BASE DE DATOS 2017'!AK:AK,1)*1)+(COUNTIF('BASE DE DATOS 2017'!AK:AK,2)*2/3)+(COUNTIF('BASE DE DATOS 2017'!AK:AK,3)*1/3))/(COUNTA('BASE DE DATOS 2017'!AK:AK)-2)))</f>
        <v>0.98765432098765427</v>
      </c>
      <c r="G33" s="161">
        <v>0.8338151021857092</v>
      </c>
      <c r="H33" s="152"/>
    </row>
    <row r="34" spans="1:8" ht="15" customHeight="1" x14ac:dyDescent="0.25">
      <c r="A34">
        <v>31</v>
      </c>
      <c r="B34" s="125" t="s">
        <v>110</v>
      </c>
      <c r="C34" s="121"/>
      <c r="D34" s="93"/>
      <c r="E34" s="93"/>
      <c r="F34" s="93">
        <f>AVERAGE((((COUNTIF('BASE DE DATOS 2017'!AL:AL,1)*1)+(COUNTIF('BASE DE DATOS 2017'!AL:AL,2)*2/3)+(COUNTIF('BASE DE DATOS 2017'!AL:AL,3)*1/3))/(COUNTA('BASE DE DATOS 2017'!AL:AL)-2)),((COUNTIF('BASE DE DATOS 2017'!AM:AM,2)*1)/(COUNTA('BASE DE DATOS 2017'!AM:AM)-2)))</f>
        <v>1</v>
      </c>
      <c r="G34" s="161">
        <v>0.69990871748060246</v>
      </c>
      <c r="H34" s="153"/>
    </row>
    <row r="35" spans="1:8" ht="15" customHeight="1" x14ac:dyDescent="0.25">
      <c r="A35">
        <v>32</v>
      </c>
      <c r="B35" s="125" t="s">
        <v>43</v>
      </c>
      <c r="C35" s="121"/>
      <c r="D35" s="93"/>
      <c r="E35" s="93"/>
      <c r="F35" s="93">
        <f>((COUNTIF('BASE DE DATOS 2017'!AN:AN,1)*1)+(COUNTIF('BASE DE DATOS 2017'!AN:AN,2)*2/3)+(COUNTIF('BASE DE DATOS 2017'!AN:AN,3)*1/3))/(COUNTA('BASE DE DATOS 2017'!AN:AN)-2)</f>
        <v>0.92592592592592604</v>
      </c>
      <c r="G35" s="161">
        <v>0.80054769511638524</v>
      </c>
      <c r="H35" s="153"/>
    </row>
    <row r="36" spans="1:8" ht="15" customHeight="1" thickBot="1" x14ac:dyDescent="0.3">
      <c r="A36">
        <v>33</v>
      </c>
      <c r="B36" s="125" t="s">
        <v>44</v>
      </c>
      <c r="C36" s="121"/>
      <c r="D36" s="93"/>
      <c r="E36" s="93"/>
      <c r="F36" s="93">
        <f>AVERAGE(((COUNTIF('BASE DE DATOS 2017'!AO:AO,1)*1)+(COUNTIF('BASE DE DATOS 2017'!AO:AO,2)*2/3)+(COUNTIF('BASE DE DATOS 2017'!AO:AO,3)*1/3))/(COUNTA('BASE DE DATOS 2017'!AO:AO)-2),(((COUNTIF('BASE DE DATOS 2017'!AP:AP,1)*1)+(COUNTIF('BASE DE DATOS 2017'!AP:AP,2)*2/3)+(COUNTIF('BASE DE DATOS 2017'!AP:AP,3)*1/3))/(COUNTA('BASE DE DATOS 2017'!AP:AP)-2)),(((COUNTIF('BASE DE DATOS 2017'!AZ:AZ,1)*1)+(COUNTIF('BASE DE DATOS 2017'!AZ:AZ,2)*1/2)+(COUNTIF('BASE DE DATOS 2017'!AZ:AZ,3)*1/4))/(COUNTIF('BASE DE DATOS 2017'!AZ:AZ,1)+COUNTIF('BASE DE DATOS 2017'!AZ:AZ,2)+COUNTIF('BASE DE DATOS 2017'!AZ:AZ,3)+COUNTIF('BASE DE DATOS 2017'!AZ:AZ,4))))</f>
        <v>0.83796296296296291</v>
      </c>
      <c r="G36" s="161">
        <v>0.79135977263014612</v>
      </c>
      <c r="H36" s="154"/>
    </row>
    <row r="37" spans="1:8" ht="15" customHeight="1" thickBot="1" x14ac:dyDescent="0.3">
      <c r="A37">
        <v>34</v>
      </c>
      <c r="B37" s="126" t="s">
        <v>45</v>
      </c>
      <c r="C37" s="94"/>
      <c r="D37" s="124"/>
      <c r="E37" s="133"/>
      <c r="F37" s="111">
        <f>AVERAGE(F38:F43)</f>
        <v>0.81867283950617287</v>
      </c>
      <c r="G37" s="160">
        <v>0.79696295451087795</v>
      </c>
      <c r="H37" s="130"/>
    </row>
    <row r="38" spans="1:8" ht="15" customHeight="1" x14ac:dyDescent="0.25">
      <c r="A38">
        <v>35</v>
      </c>
      <c r="B38" s="125" t="s">
        <v>46</v>
      </c>
      <c r="C38" s="121"/>
      <c r="D38" s="93"/>
      <c r="E38" s="93"/>
      <c r="F38" s="93">
        <f>AVERAGE((((COUNTIF('BASE DE DATOS 2017'!AQ:AQ,1)*1)+(COUNTIF('BASE DE DATOS 2017'!AQ:AQ,2)*2/3)+(COUNTIF('BASE DE DATOS 2017'!AQ:AQ,3)*1/3))/(COUNTA('BASE DE DATOS 2017'!AQ:AQ)-2)),((COUNTIF('BASE DE DATOS 2017'!AR:AR,5)*1)/(COUNTA('BASE DE DATOS 2017'!AR:AR)-2)))</f>
        <v>0.88888888888888884</v>
      </c>
      <c r="G38" s="161">
        <v>0.81446827932450927</v>
      </c>
      <c r="H38" s="152"/>
    </row>
    <row r="39" spans="1:8" x14ac:dyDescent="0.25">
      <c r="A39">
        <v>36</v>
      </c>
      <c r="B39" s="125" t="s">
        <v>47</v>
      </c>
      <c r="C39" s="121"/>
      <c r="D39" s="93"/>
      <c r="E39" s="93"/>
      <c r="F39" s="93">
        <f>AVERAGE((((COUNTIF('BASE DE DATOS 2017'!AV:AV,1)*1)+(COUNTIF('BASE DE DATOS 2017'!AV:AV,2)*2/3)+(COUNTIF('BASE DE DATOS 2017'!AV:AV,3)*1/3))/(COUNTA('BASE DE DATOS 2017'!AV:AV)-2)),(((COUNTIF('BASE DE DATOS 2017'!AW:AW,1)*1)+(COUNTIF('BASE DE DATOS 2017'!AW:AW,2)*2/3)+(COUNTIF('BASE DE DATOS 2017'!AW:AW,3)*1/3))/(COUNTA('BASE DE DATOS 2017'!AW:AW)-2)))</f>
        <v>1</v>
      </c>
      <c r="G39" s="161">
        <v>0.88429940666362383</v>
      </c>
      <c r="H39" s="153"/>
    </row>
    <row r="40" spans="1:8" x14ac:dyDescent="0.25">
      <c r="A40">
        <v>37</v>
      </c>
      <c r="B40" s="125" t="s">
        <v>128</v>
      </c>
      <c r="C40" s="121"/>
      <c r="D40" s="93"/>
      <c r="E40" s="93"/>
      <c r="F40" s="93">
        <f>((COUNTIF('BASE DE DATOS 2017'!AS3:AS47818,1)*1)+(COUNTIF('BASE DE DATOS 2017'!AS3:AS47818,2)*2/3)+(COUNTIF('BASE DE DATOS 2017'!AS3:AS47818,3)*1/3))/COUNTA('BASE DE DATOS 2017'!AS3:AS47818)</f>
        <v>0.92592592592592604</v>
      </c>
      <c r="G40" s="161">
        <v>0.85653430701354027</v>
      </c>
      <c r="H40" s="153"/>
    </row>
    <row r="41" spans="1:8" x14ac:dyDescent="0.25">
      <c r="A41">
        <v>38</v>
      </c>
      <c r="B41" s="125" t="s">
        <v>49</v>
      </c>
      <c r="C41" s="121"/>
      <c r="D41" s="93"/>
      <c r="E41" s="93"/>
      <c r="F41" s="93">
        <f>((COUNTIF('BASE DE DATOS 2017'!AT3:AT47818,1)*1)+(COUNTIF('BASE DE DATOS 2017'!AT3:AT47818,2)*2/3)+(COUNTIF('BASE DE DATOS 2017'!AT3:AT47818,3)*1/3))/COUNTA('BASE DE DATOS 2017'!AT3:AT47818)</f>
        <v>1</v>
      </c>
      <c r="G41" s="161">
        <v>0.82488970028906139</v>
      </c>
      <c r="H41" s="153"/>
    </row>
    <row r="42" spans="1:8" x14ac:dyDescent="0.25">
      <c r="A42">
        <v>39</v>
      </c>
      <c r="B42" s="123" t="s">
        <v>50</v>
      </c>
      <c r="C42" s="122"/>
      <c r="D42" s="93"/>
      <c r="E42" s="93"/>
      <c r="F42" s="93">
        <f>((COUNTIF('BASE DE DATOS 2017'!AU:AU,2)*1))/(COUNTA('BASE DE DATOS 2017'!AU:AU)-2)</f>
        <v>0.88888888888888884</v>
      </c>
      <c r="G42" s="161">
        <v>0.83158375171154719</v>
      </c>
      <c r="H42" s="153"/>
    </row>
    <row r="43" spans="1:8" ht="15.75" thickBot="1" x14ac:dyDescent="0.3">
      <c r="A43">
        <v>40</v>
      </c>
      <c r="B43" s="123" t="s">
        <v>51</v>
      </c>
      <c r="C43" s="122"/>
      <c r="D43" s="93"/>
      <c r="E43" s="93"/>
      <c r="F43" s="93">
        <f>AVERAGE(((COUNTIF('BASE DE DATOS 2017'!AX:AX,1)*1)/(COUNTA('BASE DE DATOS 2017'!AX:AX)-2)),(((COUNTIF('BASE DE DATOS 2017'!AY:AY,1)*3/4)+(COUNTIF('BASE DE DATOS 2017'!AY:AY,2)*1/2)+(COUNTIF('BASE DE DATOS 2017'!AY:AY,3)*1))/(COUNTA('BASE DE DATOS 2017'!AY:AY)-2)))</f>
        <v>0.20833333333333331</v>
      </c>
      <c r="G43" s="161">
        <v>0.57000228206298487</v>
      </c>
      <c r="H43" s="154"/>
    </row>
    <row r="44" spans="1:8" ht="15.75" thickBot="1" x14ac:dyDescent="0.3">
      <c r="B44" s="128" t="s">
        <v>253</v>
      </c>
      <c r="C44" s="118"/>
      <c r="D44" s="119"/>
      <c r="E44" s="119"/>
      <c r="F44" s="120">
        <f>AVERAGE(F4,F8,F16,F28,F32,F37)</f>
        <v>0.94186324221046436</v>
      </c>
      <c r="G44" s="163">
        <v>0.76362479110847492</v>
      </c>
      <c r="H44" s="130"/>
    </row>
  </sheetData>
  <sortState ref="A4:F43">
    <sortCondition ref="A4:A43"/>
  </sortState>
  <mergeCells count="1">
    <mergeCell ref="B1:F2"/>
  </mergeCells>
  <conditionalFormatting sqref="H4:H44">
    <cfRule type="top10" dxfId="0" priority="1" bottom="1" rank="5"/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view="pageLayout" zoomScale="90" zoomScalePageLayoutView="90" workbookViewId="0">
      <selection activeCell="C16" sqref="C16"/>
    </sheetView>
  </sheetViews>
  <sheetFormatPr baseColWidth="10" defaultRowHeight="15" x14ac:dyDescent="0.25"/>
  <cols>
    <col min="1" max="1" width="6.85546875" style="95" customWidth="1"/>
    <col min="2" max="2" width="4" style="47" customWidth="1"/>
    <col min="3" max="3" width="44.28515625" customWidth="1"/>
    <col min="4" max="4" width="11.85546875" bestFit="1" customWidth="1"/>
    <col min="5" max="5" width="10.5703125" customWidth="1"/>
    <col min="6" max="6" width="11.85546875" bestFit="1" customWidth="1"/>
    <col min="8" max="8" width="9.28515625" customWidth="1"/>
  </cols>
  <sheetData>
    <row r="3" spans="1:6" x14ac:dyDescent="0.25">
      <c r="B3" s="18"/>
      <c r="C3" s="306" t="s">
        <v>53</v>
      </c>
      <c r="D3" s="306"/>
      <c r="E3" s="306"/>
      <c r="F3" s="307"/>
    </row>
    <row r="4" spans="1:6" ht="33" customHeight="1" x14ac:dyDescent="0.25">
      <c r="B4" s="18">
        <v>8</v>
      </c>
      <c r="C4" s="308" t="s">
        <v>177</v>
      </c>
      <c r="D4" s="308"/>
      <c r="E4" s="308"/>
      <c r="F4" s="309"/>
    </row>
    <row r="5" spans="1:6" x14ac:dyDescent="0.25">
      <c r="A5" s="96" t="s">
        <v>54</v>
      </c>
      <c r="B5" s="69"/>
      <c r="C5" s="15"/>
      <c r="D5" s="11" t="s">
        <v>55</v>
      </c>
      <c r="E5" s="12" t="s">
        <v>56</v>
      </c>
      <c r="F5" s="13" t="s">
        <v>57</v>
      </c>
    </row>
    <row r="6" spans="1:6" x14ac:dyDescent="0.25">
      <c r="A6" s="97">
        <v>1</v>
      </c>
      <c r="B6" s="28">
        <v>1</v>
      </c>
      <c r="C6" s="16" t="s">
        <v>58</v>
      </c>
      <c r="D6" s="17">
        <f>COUNTIF('BASE DE DATOS 2017'!$I:I,B6)</f>
        <v>9</v>
      </c>
      <c r="E6" s="310">
        <f>SUM(D6:D8)</f>
        <v>9</v>
      </c>
      <c r="F6" s="16">
        <f>D6*A6</f>
        <v>9</v>
      </c>
    </row>
    <row r="7" spans="1:6" x14ac:dyDescent="0.25">
      <c r="A7" s="97">
        <v>0.5</v>
      </c>
      <c r="B7" s="28">
        <v>2</v>
      </c>
      <c r="C7" s="16" t="s">
        <v>59</v>
      </c>
      <c r="D7" s="17">
        <f>COUNTIF('BASE DE DATOS 2017'!$I:I,B7)</f>
        <v>0</v>
      </c>
      <c r="E7" s="310"/>
      <c r="F7" s="16">
        <f>D7*A7</f>
        <v>0</v>
      </c>
    </row>
    <row r="8" spans="1:6" x14ac:dyDescent="0.25">
      <c r="A8" s="97">
        <v>0</v>
      </c>
      <c r="B8" s="28">
        <v>3</v>
      </c>
      <c r="C8" s="16" t="s">
        <v>60</v>
      </c>
      <c r="D8" s="17">
        <f>COUNTIF('BASE DE DATOS 2017'!$I:I,B8)</f>
        <v>0</v>
      </c>
      <c r="E8" s="310"/>
      <c r="F8" s="16">
        <f>D8*A8</f>
        <v>0</v>
      </c>
    </row>
    <row r="9" spans="1:6" x14ac:dyDescent="0.25">
      <c r="B9" s="28">
        <v>4</v>
      </c>
      <c r="C9" s="16" t="s">
        <v>61</v>
      </c>
      <c r="D9" s="17">
        <f>COUNTIF('BASE DE DATOS 2017'!$I:I,B9)</f>
        <v>0</v>
      </c>
      <c r="E9" s="16"/>
      <c r="F9" s="16"/>
    </row>
    <row r="10" spans="1:6" x14ac:dyDescent="0.25">
      <c r="E10" s="14">
        <f>E6/SUM(D6:D9)</f>
        <v>1</v>
      </c>
      <c r="F10" s="14">
        <f>(F6+F7)/E6</f>
        <v>1</v>
      </c>
    </row>
    <row r="11" spans="1:6" x14ac:dyDescent="0.25">
      <c r="C11" s="302" t="s">
        <v>62</v>
      </c>
      <c r="D11" s="303"/>
      <c r="E11" s="311">
        <f>AVERAGE(E10:F10)</f>
        <v>1</v>
      </c>
      <c r="F11" s="312"/>
    </row>
    <row r="12" spans="1:6" x14ac:dyDescent="0.25">
      <c r="C12" s="302" t="s">
        <v>63</v>
      </c>
      <c r="D12" s="303"/>
      <c r="E12" s="304">
        <f>E10-F10</f>
        <v>0</v>
      </c>
      <c r="F12" s="305"/>
    </row>
    <row r="14" spans="1:6" x14ac:dyDescent="0.25">
      <c r="B14" s="70"/>
      <c r="C14" s="312" t="s">
        <v>18</v>
      </c>
      <c r="D14" s="312"/>
      <c r="E14" s="312"/>
      <c r="F14" s="312"/>
    </row>
    <row r="15" spans="1:6" ht="30" customHeight="1" x14ac:dyDescent="0.25">
      <c r="B15" s="70">
        <v>9</v>
      </c>
      <c r="C15" s="313" t="s">
        <v>178</v>
      </c>
      <c r="D15" s="314"/>
      <c r="E15" s="314"/>
      <c r="F15" s="315"/>
    </row>
    <row r="16" spans="1:6" s="82" customFormat="1" x14ac:dyDescent="0.25">
      <c r="A16" s="98"/>
      <c r="B16" s="80"/>
      <c r="C16" s="81"/>
      <c r="D16" s="319">
        <v>2017</v>
      </c>
      <c r="E16" s="320"/>
      <c r="F16" s="89"/>
    </row>
    <row r="17" spans="1:6" s="88" customFormat="1" ht="30" x14ac:dyDescent="0.25">
      <c r="A17" s="99" t="s">
        <v>54</v>
      </c>
      <c r="B17" s="84"/>
      <c r="C17" s="85"/>
      <c r="D17" s="86" t="s">
        <v>55</v>
      </c>
      <c r="E17" s="87" t="s">
        <v>185</v>
      </c>
      <c r="F17" s="87"/>
    </row>
    <row r="18" spans="1:6" x14ac:dyDescent="0.25">
      <c r="A18" s="97">
        <v>1</v>
      </c>
      <c r="B18" s="28">
        <v>1</v>
      </c>
      <c r="C18" s="16" t="s">
        <v>64</v>
      </c>
      <c r="D18" s="16">
        <f>COUNTIF('BASE DE DATOS 2017'!J:J,INSTITUCION!B18)</f>
        <v>8</v>
      </c>
      <c r="E18" s="21">
        <f>D18/SUM(D18:D19)</f>
        <v>0.88888888888888884</v>
      </c>
      <c r="F18" s="16"/>
    </row>
    <row r="19" spans="1:6" x14ac:dyDescent="0.25">
      <c r="A19" s="97">
        <v>0</v>
      </c>
      <c r="B19" s="28">
        <v>2</v>
      </c>
      <c r="C19" s="16" t="s">
        <v>65</v>
      </c>
      <c r="D19" s="16">
        <f>COUNTIF('BASE DE DATOS 2017'!J:J,INSTITUCION!B19)</f>
        <v>1</v>
      </c>
      <c r="E19" s="21">
        <f>D19/SUM(D18:D19)</f>
        <v>0.1111111111111111</v>
      </c>
      <c r="F19" s="16"/>
    </row>
    <row r="20" spans="1:6" x14ac:dyDescent="0.25">
      <c r="A20" s="97"/>
      <c r="B20" s="28"/>
      <c r="C20" s="16"/>
      <c r="D20" s="321">
        <f>((D18*A18)+(D19*A19))/(SUM(D18:D19)*A18)</f>
        <v>0.88888888888888884</v>
      </c>
      <c r="E20" s="322"/>
      <c r="F20" s="16"/>
    </row>
    <row r="21" spans="1:6" s="22" customFormat="1" x14ac:dyDescent="0.25">
      <c r="A21" s="100"/>
      <c r="B21" s="71"/>
      <c r="D21" s="23"/>
    </row>
    <row r="22" spans="1:6" s="22" customFormat="1" x14ac:dyDescent="0.25">
      <c r="A22" s="100"/>
      <c r="B22" s="71"/>
      <c r="D22" s="23"/>
    </row>
    <row r="23" spans="1:6" s="22" customFormat="1" x14ac:dyDescent="0.25">
      <c r="A23" s="100"/>
      <c r="B23" s="70"/>
      <c r="C23" s="312" t="s">
        <v>71</v>
      </c>
      <c r="D23" s="312"/>
      <c r="E23" s="312"/>
      <c r="F23" s="312"/>
    </row>
    <row r="24" spans="1:6" x14ac:dyDescent="0.25">
      <c r="A24" s="97"/>
      <c r="B24" s="72">
        <v>10</v>
      </c>
      <c r="C24" s="316" t="s">
        <v>66</v>
      </c>
      <c r="D24" s="316"/>
      <c r="E24" s="316"/>
      <c r="F24" s="316"/>
    </row>
    <row r="25" spans="1:6" ht="30" x14ac:dyDescent="0.25">
      <c r="A25" s="97"/>
      <c r="B25" s="28"/>
      <c r="C25" s="25"/>
      <c r="D25" s="20" t="s">
        <v>55</v>
      </c>
      <c r="E25" s="83" t="s">
        <v>185</v>
      </c>
      <c r="F25" s="25"/>
    </row>
    <row r="26" spans="1:6" x14ac:dyDescent="0.25">
      <c r="A26" s="97">
        <v>0</v>
      </c>
      <c r="B26" s="28">
        <v>1</v>
      </c>
      <c r="C26" s="16" t="s">
        <v>68</v>
      </c>
      <c r="D26" s="16">
        <f>COUNTIF('BASE DE DATOS 2017'!K:K,INSTITUCION!B26)</f>
        <v>0</v>
      </c>
      <c r="E26" s="21">
        <f>D26/(SUM(D$26:D$28))</f>
        <v>0</v>
      </c>
      <c r="F26" s="26"/>
    </row>
    <row r="27" spans="1:6" x14ac:dyDescent="0.25">
      <c r="A27" s="97">
        <v>1</v>
      </c>
      <c r="B27" s="28">
        <v>2</v>
      </c>
      <c r="C27" s="16" t="s">
        <v>69</v>
      </c>
      <c r="D27" s="16">
        <f>COUNTIF('BASE DE DATOS 2017'!K:K,INSTITUCION!B27)</f>
        <v>9</v>
      </c>
      <c r="E27" s="21">
        <f>D27/(SUM(D$26:D$28))</f>
        <v>1</v>
      </c>
      <c r="F27" s="16"/>
    </row>
    <row r="28" spans="1:6" x14ac:dyDescent="0.25">
      <c r="A28" s="97">
        <v>0</v>
      </c>
      <c r="B28" s="28">
        <v>3</v>
      </c>
      <c r="C28" s="16" t="s">
        <v>70</v>
      </c>
      <c r="D28" s="16">
        <f>COUNTIF('BASE DE DATOS 2017'!K:K,INSTITUCION!B28)</f>
        <v>0</v>
      </c>
      <c r="E28" s="21">
        <f>D28/(SUM(D$26:D$28))</f>
        <v>0</v>
      </c>
      <c r="F28" s="16"/>
    </row>
    <row r="29" spans="1:6" x14ac:dyDescent="0.25">
      <c r="D29" s="321">
        <f>((D26*A26)+(D27*A27)+(D28*A28))/(SUM(D26:D28)*A27)</f>
        <v>1</v>
      </c>
      <c r="E29" s="322"/>
      <c r="F29" s="16"/>
    </row>
    <row r="30" spans="1:6" x14ac:dyDescent="0.25">
      <c r="E30" s="317"/>
      <c r="F30" s="318"/>
    </row>
  </sheetData>
  <mergeCells count="15">
    <mergeCell ref="C14:F14"/>
    <mergeCell ref="C15:F15"/>
    <mergeCell ref="C24:F24"/>
    <mergeCell ref="E30:F30"/>
    <mergeCell ref="C23:F23"/>
    <mergeCell ref="D16:E16"/>
    <mergeCell ref="D20:E20"/>
    <mergeCell ref="D29:E29"/>
    <mergeCell ref="C12:D12"/>
    <mergeCell ref="E12:F12"/>
    <mergeCell ref="C3:F3"/>
    <mergeCell ref="C4:F4"/>
    <mergeCell ref="E6:E8"/>
    <mergeCell ref="C11:D11"/>
    <mergeCell ref="E11:F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view="pageLayout" workbookViewId="0">
      <selection activeCell="D15" sqref="D15"/>
    </sheetView>
  </sheetViews>
  <sheetFormatPr baseColWidth="10" defaultRowHeight="15" x14ac:dyDescent="0.25"/>
  <cols>
    <col min="1" max="1" width="8.85546875" style="107" customWidth="1"/>
    <col min="2" max="2" width="4.85546875" style="76" customWidth="1"/>
    <col min="3" max="3" width="22.85546875" customWidth="1"/>
    <col min="8" max="8" width="9.28515625" customWidth="1"/>
  </cols>
  <sheetData>
    <row r="3" spans="1:6" ht="30.75" customHeight="1" x14ac:dyDescent="0.25">
      <c r="B3" s="75">
        <v>11</v>
      </c>
      <c r="C3" s="323" t="s">
        <v>179</v>
      </c>
      <c r="D3" s="323"/>
      <c r="E3" s="323"/>
      <c r="F3" s="324"/>
    </row>
    <row r="4" spans="1:6" x14ac:dyDescent="0.25">
      <c r="A4" s="105" t="s">
        <v>54</v>
      </c>
      <c r="B4" s="73"/>
      <c r="C4" s="15"/>
      <c r="D4" s="11" t="s">
        <v>55</v>
      </c>
      <c r="E4" s="27" t="s">
        <v>67</v>
      </c>
      <c r="F4" s="28"/>
    </row>
    <row r="5" spans="1:6" x14ac:dyDescent="0.25">
      <c r="A5" s="106">
        <v>1</v>
      </c>
      <c r="B5" s="68">
        <v>1</v>
      </c>
      <c r="C5" s="16" t="s">
        <v>64</v>
      </c>
      <c r="D5" s="17">
        <f>COUNTIF('BASE DE DATOS 2017'!L:L,ESPACIO!B5)</f>
        <v>9</v>
      </c>
      <c r="E5" s="29">
        <f>D5/SUM(D5:D6)</f>
        <v>1</v>
      </c>
      <c r="F5" s="16"/>
    </row>
    <row r="6" spans="1:6" x14ac:dyDescent="0.25">
      <c r="A6" s="106">
        <v>0</v>
      </c>
      <c r="B6" s="68">
        <v>2</v>
      </c>
      <c r="C6" s="16" t="s">
        <v>65</v>
      </c>
      <c r="D6" s="17">
        <f>COUNTIF('BASE DE DATOS 2017'!L:L,ESPACIO!B6)</f>
        <v>0</v>
      </c>
      <c r="E6" s="29">
        <f>D6/SUM(D5:D6)</f>
        <v>0</v>
      </c>
      <c r="F6" s="16"/>
    </row>
    <row r="7" spans="1:6" x14ac:dyDescent="0.25">
      <c r="E7" s="311">
        <f>((D5*A5)+(D6*A6))/(SUM(D5:D6)*A5)</f>
        <v>1</v>
      </c>
      <c r="F7" s="312"/>
    </row>
    <row r="10" spans="1:6" x14ac:dyDescent="0.25">
      <c r="B10" s="75">
        <v>12</v>
      </c>
      <c r="C10" s="325" t="s">
        <v>180</v>
      </c>
      <c r="D10" s="325"/>
      <c r="E10" s="325"/>
      <c r="F10" s="326"/>
    </row>
    <row r="11" spans="1:6" x14ac:dyDescent="0.25">
      <c r="A11" s="105" t="s">
        <v>54</v>
      </c>
      <c r="B11" s="73"/>
      <c r="C11" s="15"/>
      <c r="D11" s="11" t="s">
        <v>55</v>
      </c>
      <c r="E11" s="27" t="s">
        <v>67</v>
      </c>
      <c r="F11" s="28"/>
    </row>
    <row r="12" spans="1:6" x14ac:dyDescent="0.25">
      <c r="A12" s="106">
        <v>1</v>
      </c>
      <c r="B12" s="68">
        <v>1</v>
      </c>
      <c r="C12" s="16" t="s">
        <v>72</v>
      </c>
      <c r="D12" s="17">
        <f>COUNTIF('BASE DE DATOS 2017'!M:M,ESPACIO!B12)</f>
        <v>8</v>
      </c>
      <c r="E12" s="30">
        <f>D12/SUM(D$12:D$15)</f>
        <v>0.88888888888888884</v>
      </c>
      <c r="F12" s="16"/>
    </row>
    <row r="13" spans="1:6" x14ac:dyDescent="0.25">
      <c r="A13" s="106">
        <v>0.5</v>
      </c>
      <c r="B13" s="68">
        <v>2</v>
      </c>
      <c r="C13" s="16" t="s">
        <v>73</v>
      </c>
      <c r="D13" s="17">
        <f>COUNTIF('BASE DE DATOS 2017'!M:M,ESPACIO!B13)</f>
        <v>0</v>
      </c>
      <c r="E13" s="30">
        <f t="shared" ref="E13:E15" si="0">D13/SUM(D$12:D$15)</f>
        <v>0</v>
      </c>
      <c r="F13" s="16"/>
    </row>
    <row r="14" spans="1:6" x14ac:dyDescent="0.25">
      <c r="A14" s="106">
        <v>0</v>
      </c>
      <c r="B14" s="68">
        <v>3</v>
      </c>
      <c r="C14" s="16" t="s">
        <v>74</v>
      </c>
      <c r="D14" s="17">
        <f>COUNTIF('BASE DE DATOS 2017'!M:M,ESPACIO!B14)</f>
        <v>1</v>
      </c>
      <c r="E14" s="30">
        <f t="shared" si="0"/>
        <v>0.1111111111111111</v>
      </c>
      <c r="F14" s="16"/>
    </row>
    <row r="15" spans="1:6" x14ac:dyDescent="0.25">
      <c r="A15" s="106">
        <v>0.5</v>
      </c>
      <c r="B15" s="68">
        <v>4</v>
      </c>
      <c r="C15" s="16" t="s">
        <v>75</v>
      </c>
      <c r="D15" s="17">
        <f>COUNTIF('BASE DE DATOS 2017'!M:M,ESPACIO!B15)</f>
        <v>0</v>
      </c>
      <c r="E15" s="30">
        <f t="shared" si="0"/>
        <v>0</v>
      </c>
      <c r="F15" s="16"/>
    </row>
    <row r="16" spans="1:6" x14ac:dyDescent="0.25">
      <c r="E16" s="311">
        <f>((D12*A12)+(D13*A13)+(D14*A14)+(D15*A15))/(SUM(D12:D15)*A12)</f>
        <v>0.88888888888888884</v>
      </c>
      <c r="F16" s="312"/>
    </row>
    <row r="17" spans="1:14" x14ac:dyDescent="0.25">
      <c r="N17" t="s">
        <v>255</v>
      </c>
    </row>
    <row r="19" spans="1:14" x14ac:dyDescent="0.25">
      <c r="B19" s="75">
        <v>13</v>
      </c>
      <c r="C19" s="325" t="s">
        <v>181</v>
      </c>
      <c r="D19" s="325"/>
      <c r="E19" s="325"/>
      <c r="F19" s="326"/>
    </row>
    <row r="20" spans="1:14" x14ac:dyDescent="0.25">
      <c r="A20" s="105" t="s">
        <v>54</v>
      </c>
      <c r="B20" s="73"/>
      <c r="C20" s="15"/>
      <c r="D20" s="11" t="s">
        <v>55</v>
      </c>
      <c r="E20" s="27" t="s">
        <v>67</v>
      </c>
      <c r="F20" s="28"/>
      <c r="M20" t="s">
        <v>254</v>
      </c>
    </row>
    <row r="21" spans="1:14" x14ac:dyDescent="0.25">
      <c r="A21" s="106">
        <v>1</v>
      </c>
      <c r="B21" s="68">
        <v>1</v>
      </c>
      <c r="C21" s="16" t="s">
        <v>76</v>
      </c>
      <c r="D21" s="17">
        <f>COUNTIF('BASE DE DATOS 2017'!N:N,ESPACIO!B21)</f>
        <v>9</v>
      </c>
      <c r="E21" s="30">
        <f>D21/SUM(D21:D24)</f>
        <v>1</v>
      </c>
      <c r="F21" s="16"/>
    </row>
    <row r="22" spans="1:14" x14ac:dyDescent="0.25">
      <c r="A22" s="106">
        <v>0.66666666666666663</v>
      </c>
      <c r="B22" s="68">
        <v>2</v>
      </c>
      <c r="C22" s="16" t="s">
        <v>77</v>
      </c>
      <c r="D22" s="17">
        <f>COUNTIF('BASE DE DATOS 2017'!N:N,ESPACIO!B22)</f>
        <v>0</v>
      </c>
      <c r="E22" s="30">
        <f>D22/SUM(D21:D24)</f>
        <v>0</v>
      </c>
      <c r="F22" s="16"/>
      <c r="M22" t="s">
        <v>254</v>
      </c>
    </row>
    <row r="23" spans="1:14" x14ac:dyDescent="0.25">
      <c r="A23" s="106">
        <v>0.33333333333333331</v>
      </c>
      <c r="B23" s="68">
        <v>3</v>
      </c>
      <c r="C23" s="16" t="s">
        <v>78</v>
      </c>
      <c r="D23" s="17">
        <f>COUNTIF('BASE DE DATOS 2017'!N:N,ESPACIO!B23)</f>
        <v>0</v>
      </c>
      <c r="E23" s="30">
        <f>D23/SUM(D21:D24)</f>
        <v>0</v>
      </c>
      <c r="F23" s="16"/>
    </row>
    <row r="24" spans="1:14" x14ac:dyDescent="0.25">
      <c r="A24" s="106">
        <v>0</v>
      </c>
      <c r="B24" s="68">
        <v>4</v>
      </c>
      <c r="C24" s="16" t="s">
        <v>79</v>
      </c>
      <c r="D24" s="17">
        <f>COUNTIF('BASE DE DATOS 2017'!N:N,ESPACIO!B24)</f>
        <v>0</v>
      </c>
      <c r="E24" s="30">
        <f>D24/SUM(D21:D24)</f>
        <v>0</v>
      </c>
      <c r="F24" s="16"/>
    </row>
    <row r="25" spans="1:14" x14ac:dyDescent="0.25">
      <c r="E25" s="311">
        <f>((D21*A21)+(D22*A22)+(D23*A23)+(D24*A24))/(SUM(D21:D24)*A21)</f>
        <v>1</v>
      </c>
      <c r="F25" s="312"/>
    </row>
    <row r="28" spans="1:14" x14ac:dyDescent="0.25">
      <c r="B28" s="77"/>
      <c r="C28" s="312" t="s">
        <v>22</v>
      </c>
      <c r="D28" s="312"/>
      <c r="E28" s="312"/>
      <c r="F28" s="312"/>
    </row>
    <row r="29" spans="1:14" ht="32.25" customHeight="1" x14ac:dyDescent="0.25">
      <c r="B29" s="77">
        <v>14</v>
      </c>
      <c r="C29" s="313" t="s">
        <v>182</v>
      </c>
      <c r="D29" s="314"/>
      <c r="E29" s="314"/>
      <c r="F29" s="315"/>
    </row>
    <row r="30" spans="1:14" x14ac:dyDescent="0.25">
      <c r="A30" s="105" t="s">
        <v>54</v>
      </c>
      <c r="B30" s="68"/>
      <c r="C30" s="33"/>
      <c r="D30" s="31" t="s">
        <v>55</v>
      </c>
      <c r="E30" s="27" t="s">
        <v>67</v>
      </c>
      <c r="F30" s="33"/>
    </row>
    <row r="31" spans="1:14" x14ac:dyDescent="0.25">
      <c r="A31" s="105">
        <v>1</v>
      </c>
      <c r="B31" s="68">
        <v>1</v>
      </c>
      <c r="C31" s="34" t="s">
        <v>76</v>
      </c>
      <c r="D31" s="33">
        <f>COUNTIF('BASE DE DATOS 2017'!O:O,ESPACIO!B31)</f>
        <v>8</v>
      </c>
      <c r="E31" s="30">
        <f>D31/SUM(D31:D34)</f>
        <v>0.88888888888888884</v>
      </c>
      <c r="F31" s="33"/>
    </row>
    <row r="32" spans="1:14" x14ac:dyDescent="0.25">
      <c r="A32" s="105">
        <v>0.66666666666666663</v>
      </c>
      <c r="B32" s="68">
        <v>2</v>
      </c>
      <c r="C32" s="34" t="s">
        <v>77</v>
      </c>
      <c r="D32" s="33">
        <f>COUNTIF('BASE DE DATOS 2017'!O:O,ESPACIO!B32)</f>
        <v>1</v>
      </c>
      <c r="E32" s="30">
        <f>D32/SUM(D31:D34)</f>
        <v>0.1111111111111111</v>
      </c>
      <c r="F32" s="33"/>
    </row>
    <row r="33" spans="1:6" x14ac:dyDescent="0.25">
      <c r="A33" s="106">
        <v>0.33333333333333331</v>
      </c>
      <c r="B33" s="68">
        <v>3</v>
      </c>
      <c r="C33" s="34" t="s">
        <v>78</v>
      </c>
      <c r="D33" s="33">
        <f>COUNTIF('BASE DE DATOS 2017'!O:O,ESPACIO!B33)</f>
        <v>0</v>
      </c>
      <c r="E33" s="30">
        <f>D33/SUM(D31:D34)</f>
        <v>0</v>
      </c>
      <c r="F33" s="33"/>
    </row>
    <row r="34" spans="1:6" x14ac:dyDescent="0.25">
      <c r="A34" s="106">
        <v>0</v>
      </c>
      <c r="B34" s="68">
        <v>4</v>
      </c>
      <c r="C34" s="34" t="s">
        <v>79</v>
      </c>
      <c r="D34" s="33">
        <f>COUNTIF('BASE DE DATOS 2017'!O:O,ESPACIO!B34)</f>
        <v>0</v>
      </c>
      <c r="E34" s="30">
        <f>D34/SUM(D31:D34)</f>
        <v>0</v>
      </c>
      <c r="F34" s="33"/>
    </row>
    <row r="35" spans="1:6" x14ac:dyDescent="0.25">
      <c r="A35" s="106"/>
      <c r="B35" s="68"/>
      <c r="C35" s="34"/>
      <c r="D35" s="14">
        <f>((D31*A31)+(D32*A32)+(D33*A33)+(D34*A34))/(SUM(D31:D34)*A31)</f>
        <v>0.96296296296296291</v>
      </c>
      <c r="E35" s="16"/>
      <c r="F35" s="16"/>
    </row>
    <row r="36" spans="1:6" x14ac:dyDescent="0.25">
      <c r="A36" s="106"/>
      <c r="B36" s="77">
        <v>15</v>
      </c>
      <c r="C36" s="327" t="s">
        <v>80</v>
      </c>
      <c r="D36" s="328"/>
      <c r="E36" s="328"/>
      <c r="F36" s="328"/>
    </row>
    <row r="37" spans="1:6" x14ac:dyDescent="0.25">
      <c r="A37" s="106"/>
      <c r="B37" s="68"/>
      <c r="C37" s="35"/>
      <c r="D37" s="32" t="s">
        <v>55</v>
      </c>
      <c r="E37" s="27" t="s">
        <v>67</v>
      </c>
      <c r="F37" s="35"/>
    </row>
    <row r="38" spans="1:6" x14ac:dyDescent="0.25">
      <c r="A38" s="105">
        <v>1</v>
      </c>
      <c r="B38" s="68">
        <v>1</v>
      </c>
      <c r="C38" s="34" t="s">
        <v>76</v>
      </c>
      <c r="D38" s="33">
        <f>COUNTIF('BASE DE DATOS 2017'!P:P,ESPACIO!B38)</f>
        <v>9</v>
      </c>
      <c r="E38" s="30">
        <f>D38/SUM(D38:D41)</f>
        <v>1</v>
      </c>
      <c r="F38" s="33"/>
    </row>
    <row r="39" spans="1:6" x14ac:dyDescent="0.25">
      <c r="A39" s="105">
        <v>0.66666666666666663</v>
      </c>
      <c r="B39" s="68">
        <v>2</v>
      </c>
      <c r="C39" s="34" t="s">
        <v>77</v>
      </c>
      <c r="D39" s="33">
        <f>COUNTIF('BASE DE DATOS 2017'!P:P,ESPACIO!B39)</f>
        <v>0</v>
      </c>
      <c r="E39" s="30">
        <f>D39/SUM(D38:D41)</f>
        <v>0</v>
      </c>
      <c r="F39" s="33"/>
    </row>
    <row r="40" spans="1:6" x14ac:dyDescent="0.25">
      <c r="A40" s="106">
        <v>0.33333333333333331</v>
      </c>
      <c r="B40" s="68">
        <v>3</v>
      </c>
      <c r="C40" s="34" t="s">
        <v>78</v>
      </c>
      <c r="D40" s="33">
        <f>COUNTIF('BASE DE DATOS 2017'!P:P,ESPACIO!B40)</f>
        <v>0</v>
      </c>
      <c r="E40" s="30">
        <f>D40/SUM(D38:D41)</f>
        <v>0</v>
      </c>
      <c r="F40" s="33"/>
    </row>
    <row r="41" spans="1:6" x14ac:dyDescent="0.25">
      <c r="A41" s="106">
        <v>0</v>
      </c>
      <c r="B41" s="68">
        <v>4</v>
      </c>
      <c r="C41" s="34" t="s">
        <v>79</v>
      </c>
      <c r="D41" s="33">
        <f>COUNTIF('BASE DE DATOS 2017'!P:P,ESPACIO!B41)</f>
        <v>0</v>
      </c>
      <c r="E41" s="30">
        <f>D41/SUM(D38:D41)</f>
        <v>0</v>
      </c>
      <c r="F41" s="16"/>
    </row>
    <row r="42" spans="1:6" x14ac:dyDescent="0.25">
      <c r="D42" s="14">
        <f>((D38*A38)+(D39*A39)+(D40*A40)+(D41*A41))/(SUM(D38:D41)*A38)</f>
        <v>1</v>
      </c>
      <c r="E42" s="16"/>
      <c r="F42" s="16"/>
    </row>
    <row r="43" spans="1:6" x14ac:dyDescent="0.25">
      <c r="E43" s="311">
        <f>AVERAGE(D35,D42)</f>
        <v>0.9814814814814814</v>
      </c>
      <c r="F43" s="312"/>
    </row>
    <row r="45" spans="1:6" x14ac:dyDescent="0.25">
      <c r="B45" s="75"/>
      <c r="C45" s="329" t="s">
        <v>23</v>
      </c>
      <c r="D45" s="329"/>
      <c r="E45" s="329"/>
      <c r="F45" s="330"/>
    </row>
    <row r="46" spans="1:6" ht="30.75" customHeight="1" x14ac:dyDescent="0.25">
      <c r="B46" s="75">
        <v>16</v>
      </c>
      <c r="C46" s="323" t="s">
        <v>81</v>
      </c>
      <c r="D46" s="323"/>
      <c r="E46" s="323"/>
      <c r="F46" s="324"/>
    </row>
    <row r="47" spans="1:6" x14ac:dyDescent="0.25">
      <c r="A47" s="105" t="s">
        <v>54</v>
      </c>
      <c r="B47" s="73"/>
      <c r="C47" s="15"/>
      <c r="D47" s="11" t="s">
        <v>55</v>
      </c>
      <c r="E47" s="27" t="s">
        <v>67</v>
      </c>
      <c r="F47" s="28"/>
    </row>
    <row r="48" spans="1:6" x14ac:dyDescent="0.25">
      <c r="A48" s="105">
        <v>1</v>
      </c>
      <c r="B48" s="68">
        <v>1</v>
      </c>
      <c r="C48" s="34" t="s">
        <v>76</v>
      </c>
      <c r="D48" s="17">
        <f>COUNTIF('BASE DE DATOS 2017'!Q:Q,ESPACIO!B48)</f>
        <v>7</v>
      </c>
      <c r="E48" s="30">
        <f>D48/SUM(D48:D51)</f>
        <v>0.77777777777777779</v>
      </c>
      <c r="F48" s="16"/>
    </row>
    <row r="49" spans="1:6" x14ac:dyDescent="0.25">
      <c r="A49" s="105">
        <v>0.66666666666666663</v>
      </c>
      <c r="B49" s="68">
        <v>2</v>
      </c>
      <c r="C49" s="34" t="s">
        <v>77</v>
      </c>
      <c r="D49" s="17">
        <f>COUNTIF('BASE DE DATOS 2017'!Q:Q,ESPACIO!B49)</f>
        <v>2</v>
      </c>
      <c r="E49" s="30">
        <f>D49/SUM(D48:D51)</f>
        <v>0.22222222222222221</v>
      </c>
      <c r="F49" s="16"/>
    </row>
    <row r="50" spans="1:6" x14ac:dyDescent="0.25">
      <c r="A50" s="106">
        <v>0.33333333333333331</v>
      </c>
      <c r="B50" s="68">
        <v>3</v>
      </c>
      <c r="C50" s="34" t="s">
        <v>78</v>
      </c>
      <c r="D50" s="17">
        <f>COUNTIF('BASE DE DATOS 2017'!Q:Q,ESPACIO!B50)</f>
        <v>0</v>
      </c>
      <c r="E50" s="30">
        <f>D50/SUM(D48:D51)</f>
        <v>0</v>
      </c>
      <c r="F50" s="16"/>
    </row>
    <row r="51" spans="1:6" x14ac:dyDescent="0.25">
      <c r="A51" s="106">
        <v>0</v>
      </c>
      <c r="B51" s="68">
        <v>4</v>
      </c>
      <c r="C51" s="34" t="s">
        <v>79</v>
      </c>
      <c r="D51" s="17">
        <f>COUNTIF('BASE DE DATOS 2017'!Q:Q,ESPACIO!B51)</f>
        <v>0</v>
      </c>
      <c r="E51" s="30">
        <f>D51/SUM(D48:D51)</f>
        <v>0</v>
      </c>
      <c r="F51" s="16"/>
    </row>
    <row r="52" spans="1:6" x14ac:dyDescent="0.25">
      <c r="D52" s="36">
        <f>((D48*A48)+(D49*A49)+(D50*A50)+(D51*A51))/(SUM(D48:D51)*A48)</f>
        <v>0.92592592592592604</v>
      </c>
      <c r="E52" s="37"/>
      <c r="F52" s="22"/>
    </row>
    <row r="53" spans="1:6" x14ac:dyDescent="0.25">
      <c r="B53" s="75">
        <v>17</v>
      </c>
      <c r="C53" s="323" t="s">
        <v>82</v>
      </c>
      <c r="D53" s="323"/>
      <c r="E53" s="335"/>
      <c r="F53" s="336"/>
    </row>
    <row r="54" spans="1:6" x14ac:dyDescent="0.25">
      <c r="A54" s="105" t="s">
        <v>54</v>
      </c>
      <c r="B54" s="73"/>
      <c r="C54" s="15"/>
      <c r="D54" s="11" t="s">
        <v>55</v>
      </c>
      <c r="E54" s="27" t="s">
        <v>67</v>
      </c>
      <c r="F54" s="28"/>
    </row>
    <row r="55" spans="1:6" x14ac:dyDescent="0.25">
      <c r="A55" s="105">
        <v>1</v>
      </c>
      <c r="B55" s="68">
        <v>1</v>
      </c>
      <c r="C55" s="34" t="s">
        <v>76</v>
      </c>
      <c r="D55" s="17">
        <f>COUNTIF('BASE DE DATOS 2017'!R:R,ESPACIO!B55)</f>
        <v>8</v>
      </c>
      <c r="E55" s="30">
        <f>D55/SUM(D55:D58)</f>
        <v>0.88888888888888884</v>
      </c>
      <c r="F55" s="16"/>
    </row>
    <row r="56" spans="1:6" x14ac:dyDescent="0.25">
      <c r="A56" s="105">
        <v>0.66666666666666663</v>
      </c>
      <c r="B56" s="68">
        <v>2</v>
      </c>
      <c r="C56" s="34" t="s">
        <v>77</v>
      </c>
      <c r="D56" s="17">
        <f>COUNTIF('BASE DE DATOS 2017'!R:R,ESPACIO!B56)</f>
        <v>1</v>
      </c>
      <c r="E56" s="30">
        <f>D56/SUM(D55:D58)</f>
        <v>0.1111111111111111</v>
      </c>
      <c r="F56" s="16"/>
    </row>
    <row r="57" spans="1:6" x14ac:dyDescent="0.25">
      <c r="A57" s="106">
        <v>0.33333333333333331</v>
      </c>
      <c r="B57" s="68">
        <v>3</v>
      </c>
      <c r="C57" s="34" t="s">
        <v>78</v>
      </c>
      <c r="D57" s="17">
        <f>COUNTIF('BASE DE DATOS 2017'!R:R,ESPACIO!B57)</f>
        <v>0</v>
      </c>
      <c r="E57" s="30">
        <f>D57/SUM(D55:D58)</f>
        <v>0</v>
      </c>
      <c r="F57" s="16"/>
    </row>
    <row r="58" spans="1:6" x14ac:dyDescent="0.25">
      <c r="A58" s="106">
        <v>0</v>
      </c>
      <c r="B58" s="68">
        <v>4</v>
      </c>
      <c r="C58" s="34" t="s">
        <v>79</v>
      </c>
      <c r="D58" s="17">
        <f>COUNTIF('BASE DE DATOS 2017'!R:R,ESPACIO!B58)</f>
        <v>0</v>
      </c>
      <c r="E58" s="30">
        <f>D58/SUM(D55:D58)</f>
        <v>0</v>
      </c>
      <c r="F58" s="16"/>
    </row>
    <row r="59" spans="1:6" x14ac:dyDescent="0.25">
      <c r="D59" s="36">
        <f>((D55*A55)+(D56*A56)+(D57*A57)+(D58*A58))/(SUM(D55:D58)*A55)</f>
        <v>0.96296296296296291</v>
      </c>
      <c r="E59" s="337"/>
      <c r="F59" s="337"/>
    </row>
    <row r="60" spans="1:6" x14ac:dyDescent="0.25">
      <c r="E60" s="311">
        <f>AVERAGE(D52,D59)</f>
        <v>0.94444444444444442</v>
      </c>
      <c r="F60" s="312"/>
    </row>
    <row r="62" spans="1:6" x14ac:dyDescent="0.25">
      <c r="B62" s="75"/>
      <c r="C62" s="329" t="s">
        <v>89</v>
      </c>
      <c r="D62" s="329"/>
      <c r="E62" s="329"/>
      <c r="F62" s="330"/>
    </row>
    <row r="63" spans="1:6" ht="42" customHeight="1" x14ac:dyDescent="0.25">
      <c r="A63" s="106"/>
      <c r="B63" s="74">
        <v>18</v>
      </c>
      <c r="C63" s="334" t="s">
        <v>88</v>
      </c>
      <c r="D63" s="334"/>
      <c r="E63" s="334"/>
      <c r="F63" s="334"/>
    </row>
    <row r="64" spans="1:6" x14ac:dyDescent="0.25">
      <c r="A64" s="105" t="s">
        <v>54</v>
      </c>
      <c r="B64" s="68"/>
      <c r="C64" s="35"/>
      <c r="D64" s="20" t="s">
        <v>55</v>
      </c>
      <c r="E64" s="27" t="s">
        <v>67</v>
      </c>
      <c r="F64" s="35"/>
    </row>
    <row r="65" spans="1:6" ht="31.5" customHeight="1" x14ac:dyDescent="0.25">
      <c r="A65" s="105">
        <v>1</v>
      </c>
      <c r="B65" s="68">
        <v>1</v>
      </c>
      <c r="C65" s="34" t="s">
        <v>76</v>
      </c>
      <c r="D65" s="33">
        <f>COUNTIF('BASE DE DATOS 2017'!S:S,ESPACIO!B65)</f>
        <v>9</v>
      </c>
      <c r="E65" s="30">
        <f>D65/SUM(D65:D68)</f>
        <v>1</v>
      </c>
      <c r="F65" s="33"/>
    </row>
    <row r="66" spans="1:6" x14ac:dyDescent="0.25">
      <c r="A66" s="105">
        <v>0.66666666666666663</v>
      </c>
      <c r="B66" s="68">
        <v>2</v>
      </c>
      <c r="C66" s="34" t="s">
        <v>77</v>
      </c>
      <c r="D66" s="33">
        <f>COUNTIF('BASE DE DATOS 2017'!S:S,ESPACIO!B66)</f>
        <v>0</v>
      </c>
      <c r="E66" s="30">
        <f>D66/SUM(D65:D68)</f>
        <v>0</v>
      </c>
      <c r="F66" s="33"/>
    </row>
    <row r="67" spans="1:6" x14ac:dyDescent="0.25">
      <c r="A67" s="106">
        <v>0.33333333333333331</v>
      </c>
      <c r="B67" s="68">
        <v>3</v>
      </c>
      <c r="C67" s="34" t="s">
        <v>78</v>
      </c>
      <c r="D67" s="33">
        <f>COUNTIF('BASE DE DATOS 2017'!S:S,ESPACIO!B67)</f>
        <v>0</v>
      </c>
      <c r="E67" s="30">
        <f>D67/SUM(D65:D68)</f>
        <v>0</v>
      </c>
      <c r="F67" s="33"/>
    </row>
    <row r="68" spans="1:6" x14ac:dyDescent="0.25">
      <c r="A68" s="106">
        <v>0</v>
      </c>
      <c r="B68" s="68">
        <v>4</v>
      </c>
      <c r="C68" s="34" t="s">
        <v>79</v>
      </c>
      <c r="D68" s="33">
        <f>COUNTIF('BASE DE DATOS 2017'!S:S,ESPACIO!B68)</f>
        <v>0</v>
      </c>
      <c r="E68" s="30">
        <f>D68/SUM(D65:D68)</f>
        <v>0</v>
      </c>
      <c r="F68" s="16"/>
    </row>
    <row r="69" spans="1:6" x14ac:dyDescent="0.25">
      <c r="D69" s="78">
        <f>((D65*A65)+(D66*A66)+(D67*A67)+(D68*A68))/(SUM(D65:D68)*A65)</f>
        <v>1</v>
      </c>
      <c r="E69" s="16"/>
      <c r="F69" s="16"/>
    </row>
    <row r="71" spans="1:6" x14ac:dyDescent="0.25">
      <c r="B71" s="75"/>
      <c r="C71" s="329" t="s">
        <v>83</v>
      </c>
      <c r="D71" s="329"/>
      <c r="E71" s="329"/>
      <c r="F71" s="330"/>
    </row>
    <row r="72" spans="1:6" x14ac:dyDescent="0.25">
      <c r="B72" s="74">
        <v>19</v>
      </c>
      <c r="C72" s="323" t="s">
        <v>84</v>
      </c>
      <c r="D72" s="323"/>
      <c r="E72" s="323"/>
      <c r="F72" s="324"/>
    </row>
    <row r="73" spans="1:6" ht="13.5" customHeight="1" x14ac:dyDescent="0.25">
      <c r="A73" s="105" t="s">
        <v>54</v>
      </c>
      <c r="B73" s="73"/>
      <c r="C73" s="15"/>
      <c r="D73" s="11" t="s">
        <v>55</v>
      </c>
      <c r="E73" s="27" t="s">
        <v>67</v>
      </c>
      <c r="F73" s="28"/>
    </row>
    <row r="74" spans="1:6" x14ac:dyDescent="0.25">
      <c r="A74" s="106">
        <v>1</v>
      </c>
      <c r="B74" s="68">
        <v>1</v>
      </c>
      <c r="C74" s="16" t="s">
        <v>64</v>
      </c>
      <c r="D74" s="17">
        <f>COUNTIF('BASE DE DATOS 2017'!T:T,ESPACIO!B74)</f>
        <v>7</v>
      </c>
      <c r="E74" s="30">
        <f>D74/SUM(D74:D75)</f>
        <v>0.77777777777777779</v>
      </c>
      <c r="F74" s="16"/>
    </row>
    <row r="75" spans="1:6" ht="30.75" customHeight="1" x14ac:dyDescent="0.25">
      <c r="A75" s="106">
        <v>0</v>
      </c>
      <c r="B75" s="68">
        <v>2</v>
      </c>
      <c r="C75" s="16" t="s">
        <v>65</v>
      </c>
      <c r="D75" s="17">
        <f>COUNTIF('BASE DE DATOS 2017'!T:T,ESPACIO!B75)</f>
        <v>2</v>
      </c>
      <c r="E75" s="30">
        <f>D75/SUM(D74:D75)</f>
        <v>0.22222222222222221</v>
      </c>
      <c r="F75" s="16"/>
    </row>
    <row r="76" spans="1:6" x14ac:dyDescent="0.25">
      <c r="D76" s="40">
        <f>((D74*A74)+(D75*A75))/(SUM(D74:D75)*A74)</f>
        <v>0.77777777777777779</v>
      </c>
      <c r="E76" s="42"/>
      <c r="F76" s="43"/>
    </row>
    <row r="77" spans="1:6" ht="31.5" customHeight="1" x14ac:dyDescent="0.25">
      <c r="B77" s="74">
        <v>20</v>
      </c>
      <c r="C77" s="331" t="s">
        <v>183</v>
      </c>
      <c r="D77" s="331"/>
      <c r="E77" s="331"/>
      <c r="F77" s="331"/>
    </row>
    <row r="78" spans="1:6" x14ac:dyDescent="0.25">
      <c r="A78" s="105" t="s">
        <v>54</v>
      </c>
      <c r="B78" s="73"/>
      <c r="C78" s="15"/>
      <c r="D78" s="11" t="s">
        <v>55</v>
      </c>
      <c r="E78" s="27" t="s">
        <v>67</v>
      </c>
      <c r="F78" s="28"/>
    </row>
    <row r="79" spans="1:6" ht="26.25" x14ac:dyDescent="0.25">
      <c r="A79" s="106">
        <v>1</v>
      </c>
      <c r="B79" s="68">
        <v>1</v>
      </c>
      <c r="C79" s="41" t="s">
        <v>85</v>
      </c>
      <c r="D79" s="17">
        <f>COUNTIF('BASE DE DATOS 2017'!U:U,ESPACIO!B79)</f>
        <v>6</v>
      </c>
      <c r="E79" s="30">
        <f>D79/SUM(D79:D81)</f>
        <v>0.66666666666666663</v>
      </c>
      <c r="F79" s="16"/>
    </row>
    <row r="80" spans="1:6" ht="26.25" x14ac:dyDescent="0.25">
      <c r="A80" s="106">
        <v>0.5</v>
      </c>
      <c r="B80" s="68">
        <v>2</v>
      </c>
      <c r="C80" s="41" t="s">
        <v>86</v>
      </c>
      <c r="D80" s="17">
        <f>COUNTIF('BASE DE DATOS 2017'!U:U,ESPACIO!B80)</f>
        <v>1</v>
      </c>
      <c r="E80" s="30">
        <f>D80/SUM(D79:D81)</f>
        <v>0.1111111111111111</v>
      </c>
      <c r="F80" s="16"/>
    </row>
    <row r="81" spans="1:6" ht="26.25" x14ac:dyDescent="0.25">
      <c r="A81" s="106">
        <v>0</v>
      </c>
      <c r="B81" s="68">
        <v>3</v>
      </c>
      <c r="C81" s="41" t="s">
        <v>87</v>
      </c>
      <c r="D81" s="17">
        <f>COUNTIF('BASE DE DATOS 2017'!U:U,ESPACIO!B81)</f>
        <v>2</v>
      </c>
      <c r="E81" s="30">
        <f>D81/SUM(D79:D81)</f>
        <v>0.22222222222222221</v>
      </c>
      <c r="F81" s="16"/>
    </row>
    <row r="82" spans="1:6" x14ac:dyDescent="0.25">
      <c r="D82" s="36">
        <f>((D79*A79)+(D80*A80))/SUM(D79:D81)</f>
        <v>0.72222222222222221</v>
      </c>
      <c r="E82" s="42"/>
      <c r="F82" s="43"/>
    </row>
    <row r="83" spans="1:6" x14ac:dyDescent="0.25">
      <c r="E83" s="332">
        <f>AVERAGE(D76,D82)</f>
        <v>0.75</v>
      </c>
      <c r="F83" s="333"/>
    </row>
    <row r="84" spans="1:6" x14ac:dyDescent="0.25">
      <c r="E84" s="44"/>
      <c r="F84" s="38"/>
    </row>
  </sheetData>
  <mergeCells count="21">
    <mergeCell ref="C77:F77"/>
    <mergeCell ref="E83:F83"/>
    <mergeCell ref="C63:F63"/>
    <mergeCell ref="C53:F53"/>
    <mergeCell ref="E59:F59"/>
    <mergeCell ref="E60:F60"/>
    <mergeCell ref="C71:F71"/>
    <mergeCell ref="C72:F72"/>
    <mergeCell ref="C62:F62"/>
    <mergeCell ref="C46:F46"/>
    <mergeCell ref="C3:F3"/>
    <mergeCell ref="E7:F7"/>
    <mergeCell ref="C10:F10"/>
    <mergeCell ref="E16:F16"/>
    <mergeCell ref="C19:F19"/>
    <mergeCell ref="E25:F25"/>
    <mergeCell ref="C28:F28"/>
    <mergeCell ref="C29:F29"/>
    <mergeCell ref="C36:F36"/>
    <mergeCell ref="E43:F43"/>
    <mergeCell ref="C45:F45"/>
  </mergeCells>
  <pageMargins left="0.7" right="0.7" top="0.75" bottom="0.56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view="pageLayout" topLeftCell="A22" workbookViewId="0">
      <selection activeCell="A73" sqref="A73"/>
    </sheetView>
  </sheetViews>
  <sheetFormatPr baseColWidth="10" defaultRowHeight="15" x14ac:dyDescent="0.25"/>
  <cols>
    <col min="1" max="1" width="7.7109375" style="102" customWidth="1"/>
    <col min="2" max="2" width="5.42578125" customWidth="1"/>
    <col min="3" max="3" width="19.5703125" customWidth="1"/>
    <col min="8" max="8" width="9.85546875" customWidth="1"/>
  </cols>
  <sheetData>
    <row r="2" spans="1:6" ht="13.5" customHeight="1" x14ac:dyDescent="0.25">
      <c r="A2" s="104"/>
      <c r="B2" s="19">
        <v>21</v>
      </c>
      <c r="C2" s="328" t="s">
        <v>90</v>
      </c>
      <c r="D2" s="328"/>
      <c r="E2" s="328"/>
      <c r="F2" s="328"/>
    </row>
    <row r="3" spans="1:6" x14ac:dyDescent="0.25">
      <c r="A3" s="103" t="s">
        <v>54</v>
      </c>
      <c r="B3" s="16"/>
      <c r="C3" s="35"/>
      <c r="D3" s="32" t="s">
        <v>55</v>
      </c>
      <c r="E3" s="45" t="s">
        <v>67</v>
      </c>
      <c r="F3" s="35"/>
    </row>
    <row r="4" spans="1:6" x14ac:dyDescent="0.25">
      <c r="A4" s="105">
        <v>1</v>
      </c>
      <c r="B4" s="16">
        <v>1</v>
      </c>
      <c r="C4" s="34" t="s">
        <v>76</v>
      </c>
      <c r="D4" s="33">
        <f>COUNTIF('BASE DE DATOS 2017'!V:V,B4)</f>
        <v>0</v>
      </c>
      <c r="E4" s="46" t="e">
        <f>D4/SUM(D4:D7)</f>
        <v>#DIV/0!</v>
      </c>
      <c r="F4" s="33"/>
    </row>
    <row r="5" spans="1:6" x14ac:dyDescent="0.25">
      <c r="A5" s="105">
        <v>0.66666666666666663</v>
      </c>
      <c r="B5" s="16">
        <v>2</v>
      </c>
      <c r="C5" s="34" t="s">
        <v>77</v>
      </c>
      <c r="D5" s="33">
        <f>COUNTIF('BASE DE DATOS 2017'!V:V,B5)</f>
        <v>0</v>
      </c>
      <c r="E5" s="46" t="e">
        <f>D5/SUM(D4:D7)</f>
        <v>#DIV/0!</v>
      </c>
      <c r="F5" s="33"/>
    </row>
    <row r="6" spans="1:6" x14ac:dyDescent="0.25">
      <c r="A6" s="106">
        <v>0.33333333333333331</v>
      </c>
      <c r="B6" s="16">
        <v>3</v>
      </c>
      <c r="C6" s="34" t="s">
        <v>78</v>
      </c>
      <c r="D6" s="33">
        <f>COUNTIF('BASE DE DATOS 2017'!V:V,B6)</f>
        <v>0</v>
      </c>
      <c r="E6" s="46" t="e">
        <f>D6/SUM(D4:D7)</f>
        <v>#DIV/0!</v>
      </c>
      <c r="F6" s="33"/>
    </row>
    <row r="7" spans="1:6" x14ac:dyDescent="0.25">
      <c r="A7" s="106">
        <v>0</v>
      </c>
      <c r="B7" s="16">
        <v>4</v>
      </c>
      <c r="C7" s="34" t="s">
        <v>79</v>
      </c>
      <c r="D7" s="33">
        <f>COUNTIF('BASE DE DATOS 2017'!V:V,B7)</f>
        <v>0</v>
      </c>
      <c r="E7" s="46" t="e">
        <f>D7/SUM(D4:D7)</f>
        <v>#DIV/0!</v>
      </c>
      <c r="F7" s="16"/>
    </row>
    <row r="8" spans="1:6" x14ac:dyDescent="0.25">
      <c r="D8" s="14" t="e">
        <f>((D4*A4)+(D5*A5)+(D6*A6)+(D7*A7))/(SUM(D4:D7)*A4)</f>
        <v>#DIV/0!</v>
      </c>
      <c r="E8" s="16"/>
      <c r="F8" s="16"/>
    </row>
    <row r="11" spans="1:6" x14ac:dyDescent="0.25">
      <c r="A11" s="104"/>
      <c r="B11" s="19">
        <v>22</v>
      </c>
      <c r="C11" s="327" t="s">
        <v>91</v>
      </c>
      <c r="D11" s="328"/>
      <c r="E11" s="328"/>
      <c r="F11" s="328"/>
    </row>
    <row r="12" spans="1:6" x14ac:dyDescent="0.25">
      <c r="A12" s="103" t="s">
        <v>54</v>
      </c>
      <c r="B12" s="16"/>
      <c r="C12" s="35"/>
      <c r="D12" s="32" t="s">
        <v>55</v>
      </c>
      <c r="E12" s="32" t="s">
        <v>67</v>
      </c>
      <c r="F12" s="35"/>
    </row>
    <row r="13" spans="1:6" x14ac:dyDescent="0.25">
      <c r="A13" s="105">
        <v>1</v>
      </c>
      <c r="B13" s="16">
        <v>1</v>
      </c>
      <c r="C13" s="34" t="s">
        <v>76</v>
      </c>
      <c r="D13" s="33">
        <f>COUNTIF('BASE DE DATOS 2017'!W:W,B13)</f>
        <v>0</v>
      </c>
      <c r="E13" s="46" t="e">
        <f>D13/SUM(D13:D16)</f>
        <v>#DIV/0!</v>
      </c>
      <c r="F13" s="33"/>
    </row>
    <row r="14" spans="1:6" x14ac:dyDescent="0.25">
      <c r="A14" s="105">
        <v>0.66666666666666663</v>
      </c>
      <c r="B14" s="16">
        <v>2</v>
      </c>
      <c r="C14" s="34" t="s">
        <v>77</v>
      </c>
      <c r="D14" s="33">
        <f>COUNTIF('BASE DE DATOS 2017'!W:W,B14)</f>
        <v>0</v>
      </c>
      <c r="E14" s="46" t="e">
        <f>D14/SUM(D13:D16)</f>
        <v>#DIV/0!</v>
      </c>
      <c r="F14" s="33"/>
    </row>
    <row r="15" spans="1:6" x14ac:dyDescent="0.25">
      <c r="A15" s="106">
        <v>0.33333333333333331</v>
      </c>
      <c r="B15" s="16">
        <v>3</v>
      </c>
      <c r="C15" s="34" t="s">
        <v>78</v>
      </c>
      <c r="D15" s="33">
        <f>COUNTIF('BASE DE DATOS 2017'!W:W,B15)</f>
        <v>0</v>
      </c>
      <c r="E15" s="46" t="e">
        <f>D15/SUM(D13:D16)</f>
        <v>#DIV/0!</v>
      </c>
      <c r="F15" s="33"/>
    </row>
    <row r="16" spans="1:6" x14ac:dyDescent="0.25">
      <c r="A16" s="106">
        <v>0</v>
      </c>
      <c r="B16" s="16">
        <v>4</v>
      </c>
      <c r="C16" s="34" t="s">
        <v>79</v>
      </c>
      <c r="D16" s="33">
        <f>COUNTIF('BASE DE DATOS 2017'!W:W,B16)</f>
        <v>0</v>
      </c>
      <c r="E16" s="46" t="e">
        <f>D16/SUM(D13:D16)</f>
        <v>#DIV/0!</v>
      </c>
      <c r="F16" s="16"/>
    </row>
    <row r="17" spans="1:6" x14ac:dyDescent="0.25">
      <c r="D17" s="14" t="e">
        <f>((D13*A13)+(D14*A14)+(D15*A15)+(D16*A16))/(SUM(D13:D16)*A13)</f>
        <v>#DIV/0!</v>
      </c>
      <c r="E17" s="16"/>
      <c r="F17" s="16"/>
    </row>
    <row r="20" spans="1:6" x14ac:dyDescent="0.25">
      <c r="A20" s="104"/>
      <c r="B20" s="19">
        <v>23</v>
      </c>
      <c r="C20" s="327" t="s">
        <v>92</v>
      </c>
      <c r="D20" s="328"/>
      <c r="E20" s="328"/>
      <c r="F20" s="328"/>
    </row>
    <row r="21" spans="1:6" x14ac:dyDescent="0.25">
      <c r="A21" s="103" t="s">
        <v>54</v>
      </c>
      <c r="B21" s="16"/>
      <c r="C21" s="35"/>
      <c r="D21" s="32" t="s">
        <v>55</v>
      </c>
      <c r="E21" s="32" t="s">
        <v>67</v>
      </c>
      <c r="F21" s="35"/>
    </row>
    <row r="22" spans="1:6" x14ac:dyDescent="0.25">
      <c r="A22" s="105">
        <v>1</v>
      </c>
      <c r="B22" s="16">
        <v>1</v>
      </c>
      <c r="C22" s="34" t="s">
        <v>93</v>
      </c>
      <c r="D22" s="33">
        <f>COUNTIF('BASE DE DATOS 2017'!X:X,B22)</f>
        <v>0</v>
      </c>
      <c r="E22" s="46" t="e">
        <f>D22/SUM(D22:D26)</f>
        <v>#DIV/0!</v>
      </c>
      <c r="F22" s="33"/>
    </row>
    <row r="23" spans="1:6" x14ac:dyDescent="0.25">
      <c r="A23" s="105">
        <v>0.75</v>
      </c>
      <c r="B23" s="16">
        <v>2</v>
      </c>
      <c r="C23" s="34" t="s">
        <v>94</v>
      </c>
      <c r="D23" s="33">
        <f>COUNTIF('BASE DE DATOS 2017'!X:X,B23)</f>
        <v>0</v>
      </c>
      <c r="E23" s="46" t="e">
        <f>D23/SUM(D22:D26)</f>
        <v>#DIV/0!</v>
      </c>
      <c r="F23" s="33"/>
    </row>
    <row r="24" spans="1:6" x14ac:dyDescent="0.25">
      <c r="A24" s="105">
        <v>0.5</v>
      </c>
      <c r="B24" s="16">
        <v>3</v>
      </c>
      <c r="C24" s="34" t="s">
        <v>95</v>
      </c>
      <c r="D24" s="33">
        <f>COUNTIF('BASE DE DATOS 2017'!X:X,B24)</f>
        <v>0</v>
      </c>
      <c r="E24" s="46" t="e">
        <f>D24/SUM(D22:D26)</f>
        <v>#DIV/0!</v>
      </c>
      <c r="F24" s="33"/>
    </row>
    <row r="25" spans="1:6" x14ac:dyDescent="0.25">
      <c r="A25" s="106">
        <v>0.25</v>
      </c>
      <c r="B25" s="16">
        <v>4</v>
      </c>
      <c r="C25" s="34" t="s">
        <v>96</v>
      </c>
      <c r="D25" s="33">
        <f>COUNTIF('BASE DE DATOS 2017'!X:X,B25)</f>
        <v>0</v>
      </c>
      <c r="E25" s="46" t="e">
        <f>D25/SUM(D22:D26)</f>
        <v>#DIV/0!</v>
      </c>
      <c r="F25" s="33"/>
    </row>
    <row r="26" spans="1:6" x14ac:dyDescent="0.25">
      <c r="A26" s="106">
        <v>0</v>
      </c>
      <c r="B26" s="16">
        <v>5</v>
      </c>
      <c r="C26" s="34" t="s">
        <v>97</v>
      </c>
      <c r="D26" s="33">
        <f>COUNTIF('BASE DE DATOS 2017'!X:X,B26)</f>
        <v>0</v>
      </c>
      <c r="E26" s="46" t="e">
        <f>D26/SUM(D22:D26)</f>
        <v>#DIV/0!</v>
      </c>
      <c r="F26" s="16"/>
    </row>
    <row r="27" spans="1:6" x14ac:dyDescent="0.25">
      <c r="D27" s="14" t="e">
        <f>((D22*A22)+(D23*A23)+(D24*A24)+(D25*A25)+(D26*A26))/(SUM(D22:D26)*A22)</f>
        <v>#DIV/0!</v>
      </c>
      <c r="E27" s="16"/>
      <c r="F27" s="16"/>
    </row>
    <row r="30" spans="1:6" x14ac:dyDescent="0.25">
      <c r="A30" s="104"/>
      <c r="B30" s="19">
        <v>24</v>
      </c>
      <c r="C30" s="327" t="s">
        <v>98</v>
      </c>
      <c r="D30" s="328"/>
      <c r="E30" s="328"/>
      <c r="F30" s="328"/>
    </row>
    <row r="31" spans="1:6" x14ac:dyDescent="0.25">
      <c r="A31" s="103" t="s">
        <v>54</v>
      </c>
      <c r="B31" s="16"/>
      <c r="C31" s="35"/>
      <c r="D31" s="32" t="s">
        <v>55</v>
      </c>
      <c r="E31" s="32" t="s">
        <v>67</v>
      </c>
      <c r="F31" s="35"/>
    </row>
    <row r="32" spans="1:6" x14ac:dyDescent="0.25">
      <c r="A32" s="105">
        <v>1</v>
      </c>
      <c r="B32" s="16">
        <v>1</v>
      </c>
      <c r="C32" s="34" t="s">
        <v>76</v>
      </c>
      <c r="D32" s="33">
        <f>COUNTIF('BASE DE DATOS 2017'!Y:Y,B32)</f>
        <v>7</v>
      </c>
      <c r="E32" s="46">
        <f>D32/SUM(D32:D35)</f>
        <v>1</v>
      </c>
      <c r="F32" s="33"/>
    </row>
    <row r="33" spans="1:6" x14ac:dyDescent="0.25">
      <c r="A33" s="105">
        <v>0.66666666666666663</v>
      </c>
      <c r="B33" s="16">
        <v>2</v>
      </c>
      <c r="C33" s="34" t="s">
        <v>77</v>
      </c>
      <c r="D33" s="33">
        <f>COUNTIF('BASE DE DATOS 2017'!Y:Y,B33)</f>
        <v>0</v>
      </c>
      <c r="E33" s="46">
        <f>D33/SUM(D32:D35)</f>
        <v>0</v>
      </c>
      <c r="F33" s="33"/>
    </row>
    <row r="34" spans="1:6" x14ac:dyDescent="0.25">
      <c r="A34" s="106">
        <v>0.33333333333333331</v>
      </c>
      <c r="B34" s="16">
        <v>3</v>
      </c>
      <c r="C34" s="34" t="s">
        <v>78</v>
      </c>
      <c r="D34" s="33">
        <f>COUNTIF('BASE DE DATOS 2017'!Y:Y,B34)</f>
        <v>0</v>
      </c>
      <c r="E34" s="46">
        <f>D34/SUM(D32:D35)</f>
        <v>0</v>
      </c>
      <c r="F34" s="33"/>
    </row>
    <row r="35" spans="1:6" x14ac:dyDescent="0.25">
      <c r="A35" s="106">
        <v>0</v>
      </c>
      <c r="B35" s="16">
        <v>4</v>
      </c>
      <c r="C35" s="34" t="s">
        <v>79</v>
      </c>
      <c r="D35" s="33">
        <f>COUNTIF('BASE DE DATOS 2017'!Y:Y,B35)</f>
        <v>0</v>
      </c>
      <c r="E35" s="46">
        <f>D35/SUM(D32:D35)</f>
        <v>0</v>
      </c>
      <c r="F35" s="16"/>
    </row>
    <row r="36" spans="1:6" x14ac:dyDescent="0.25">
      <c r="D36" s="14">
        <f>((D32*A32)+(D33*A33)+(D34*A34)+(D35*A35))/(SUM(D32:D35)*A32)</f>
        <v>1</v>
      </c>
      <c r="E36" s="16"/>
      <c r="F36" s="16"/>
    </row>
    <row r="39" spans="1:6" x14ac:dyDescent="0.25">
      <c r="A39" s="104"/>
      <c r="B39" s="19">
        <v>25</v>
      </c>
      <c r="C39" s="327" t="s">
        <v>99</v>
      </c>
      <c r="D39" s="328"/>
      <c r="E39" s="328"/>
      <c r="F39" s="328"/>
    </row>
    <row r="40" spans="1:6" x14ac:dyDescent="0.25">
      <c r="A40" s="103" t="s">
        <v>54</v>
      </c>
      <c r="B40" s="16"/>
      <c r="C40" s="35"/>
      <c r="D40" s="32" t="s">
        <v>55</v>
      </c>
      <c r="E40" s="32" t="s">
        <v>67</v>
      </c>
      <c r="F40" s="35"/>
    </row>
    <row r="41" spans="1:6" x14ac:dyDescent="0.25">
      <c r="A41" s="105">
        <v>1</v>
      </c>
      <c r="B41" s="16">
        <v>1</v>
      </c>
      <c r="C41" s="34" t="s">
        <v>76</v>
      </c>
      <c r="D41" s="33">
        <f>COUNTIF('BASE DE DATOS 2017'!Z:Z,B41)</f>
        <v>7</v>
      </c>
      <c r="E41" s="46">
        <f>D41/SUM(D41:D44)</f>
        <v>1</v>
      </c>
      <c r="F41" s="33"/>
    </row>
    <row r="42" spans="1:6" x14ac:dyDescent="0.25">
      <c r="A42" s="105">
        <v>0.66666666666666663</v>
      </c>
      <c r="B42" s="16">
        <v>2</v>
      </c>
      <c r="C42" s="34" t="s">
        <v>77</v>
      </c>
      <c r="D42" s="33">
        <f>COUNTIF('BASE DE DATOS 2017'!Z:Z,B42)</f>
        <v>0</v>
      </c>
      <c r="E42" s="46">
        <f>D42/SUM(D41:D44)</f>
        <v>0</v>
      </c>
      <c r="F42" s="33"/>
    </row>
    <row r="43" spans="1:6" x14ac:dyDescent="0.25">
      <c r="A43" s="106">
        <v>0.33333333333333331</v>
      </c>
      <c r="B43" s="16">
        <v>3</v>
      </c>
      <c r="C43" s="34" t="s">
        <v>78</v>
      </c>
      <c r="D43" s="33">
        <f>COUNTIF('BASE DE DATOS 2017'!Z:Z,B43)</f>
        <v>0</v>
      </c>
      <c r="E43" s="46">
        <f>D43/SUM(D41:D44)</f>
        <v>0</v>
      </c>
      <c r="F43" s="33"/>
    </row>
    <row r="44" spans="1:6" x14ac:dyDescent="0.25">
      <c r="A44" s="106">
        <v>0</v>
      </c>
      <c r="B44" s="16">
        <v>4</v>
      </c>
      <c r="C44" s="34" t="s">
        <v>79</v>
      </c>
      <c r="D44" s="33">
        <f>COUNTIF('BASE DE DATOS 2017'!Z:Z,B44)</f>
        <v>0</v>
      </c>
      <c r="E44" s="46">
        <f>D44/SUM(D41:D44)</f>
        <v>0</v>
      </c>
      <c r="F44" s="16"/>
    </row>
    <row r="45" spans="1:6" x14ac:dyDescent="0.25">
      <c r="D45" s="14">
        <f>((D41*A41)+(D42*A42)+(D43*A43)+(D44*A44))/(SUM(D41:D44)*A41)</f>
        <v>1</v>
      </c>
      <c r="E45" s="16"/>
      <c r="F45" s="16"/>
    </row>
    <row r="49" spans="1:6" x14ac:dyDescent="0.25">
      <c r="A49" s="104"/>
      <c r="B49" s="19">
        <v>26</v>
      </c>
      <c r="C49" s="327" t="s">
        <v>100</v>
      </c>
      <c r="D49" s="328"/>
      <c r="E49" s="328"/>
      <c r="F49" s="328"/>
    </row>
    <row r="50" spans="1:6" x14ac:dyDescent="0.25">
      <c r="A50" s="103" t="s">
        <v>54</v>
      </c>
      <c r="B50" s="16"/>
      <c r="C50" s="35"/>
      <c r="D50" s="32" t="s">
        <v>55</v>
      </c>
      <c r="E50" s="32" t="s">
        <v>67</v>
      </c>
      <c r="F50" s="35"/>
    </row>
    <row r="51" spans="1:6" x14ac:dyDescent="0.25">
      <c r="A51" s="105">
        <v>1</v>
      </c>
      <c r="B51" s="16">
        <v>1</v>
      </c>
      <c r="C51" s="34" t="s">
        <v>76</v>
      </c>
      <c r="D51" s="33">
        <f>COUNTIF('BASE DE DATOS 2017'!AA:AA,B51)</f>
        <v>7</v>
      </c>
      <c r="E51" s="46">
        <f>D51/SUM(D51:D55)</f>
        <v>1</v>
      </c>
      <c r="F51" s="33"/>
    </row>
    <row r="52" spans="1:6" x14ac:dyDescent="0.25">
      <c r="A52" s="105">
        <v>0.66666666666666663</v>
      </c>
      <c r="B52" s="16">
        <v>2</v>
      </c>
      <c r="C52" s="34" t="s">
        <v>77</v>
      </c>
      <c r="D52" s="33">
        <f>COUNTIF('BASE DE DATOS 2017'!AA:AA,B52)</f>
        <v>0</v>
      </c>
      <c r="E52" s="46">
        <f>D52/SUM(D51:D55)</f>
        <v>0</v>
      </c>
      <c r="F52" s="33"/>
    </row>
    <row r="53" spans="1:6" x14ac:dyDescent="0.25">
      <c r="A53" s="105">
        <v>0.33333333333333331</v>
      </c>
      <c r="B53" s="16">
        <v>3</v>
      </c>
      <c r="C53" s="34" t="s">
        <v>78</v>
      </c>
      <c r="D53" s="33">
        <f>COUNTIF('BASE DE DATOS 2017'!AA:AA,B53)</f>
        <v>0</v>
      </c>
      <c r="E53" s="46">
        <f>D53/SUM(D51:D55)</f>
        <v>0</v>
      </c>
      <c r="F53" s="33"/>
    </row>
    <row r="54" spans="1:6" x14ac:dyDescent="0.25">
      <c r="A54" s="106">
        <v>0</v>
      </c>
      <c r="B54" s="16">
        <v>4</v>
      </c>
      <c r="C54" s="34" t="s">
        <v>79</v>
      </c>
      <c r="D54" s="33">
        <f>COUNTIF('BASE DE DATOS 2017'!AA:AA,B54)</f>
        <v>0</v>
      </c>
      <c r="E54" s="46">
        <f>D54/SUM(D51:D55)</f>
        <v>0</v>
      </c>
      <c r="F54" s="33"/>
    </row>
    <row r="55" spans="1:6" x14ac:dyDescent="0.25">
      <c r="A55" s="106"/>
      <c r="B55" s="16">
        <v>5</v>
      </c>
      <c r="C55" s="34" t="s">
        <v>101</v>
      </c>
      <c r="D55" s="33">
        <f>COUNTIF('BASE DE DATOS 2017'!AA:AA,B55)</f>
        <v>0</v>
      </c>
      <c r="E55" s="46">
        <f>D55/SUM(D51:D55)</f>
        <v>0</v>
      </c>
      <c r="F55" s="16"/>
    </row>
    <row r="56" spans="1:6" x14ac:dyDescent="0.25">
      <c r="D56" s="14">
        <f>((D51*A51)+(D52*A52)+(D53*A53)+(D54*A54))/(SUM(D51:D54)*A51)</f>
        <v>1</v>
      </c>
      <c r="E56" s="16"/>
      <c r="F56" s="16"/>
    </row>
    <row r="59" spans="1:6" x14ac:dyDescent="0.25">
      <c r="A59" s="104"/>
      <c r="B59" s="19">
        <v>27</v>
      </c>
      <c r="C59" s="327" t="s">
        <v>102</v>
      </c>
      <c r="D59" s="328"/>
      <c r="E59" s="328"/>
      <c r="F59" s="328"/>
    </row>
    <row r="60" spans="1:6" x14ac:dyDescent="0.25">
      <c r="A60" s="103" t="s">
        <v>54</v>
      </c>
      <c r="B60" s="16"/>
      <c r="C60" s="35"/>
      <c r="D60" s="32" t="s">
        <v>55</v>
      </c>
      <c r="E60" s="32" t="s">
        <v>67</v>
      </c>
      <c r="F60" s="35"/>
    </row>
    <row r="61" spans="1:6" x14ac:dyDescent="0.25">
      <c r="A61" s="105">
        <v>1</v>
      </c>
      <c r="B61" s="16">
        <v>1</v>
      </c>
      <c r="C61" s="34" t="s">
        <v>76</v>
      </c>
      <c r="D61" s="33">
        <f>COUNTIF('BASE DE DATOS 2017'!AB:AB,B61)</f>
        <v>1</v>
      </c>
      <c r="E61" s="46">
        <f>D61/SUM(D61:D64)</f>
        <v>1</v>
      </c>
      <c r="F61" s="33"/>
    </row>
    <row r="62" spans="1:6" x14ac:dyDescent="0.25">
      <c r="A62" s="105">
        <v>0.66666666666666663</v>
      </c>
      <c r="B62" s="16">
        <v>2</v>
      </c>
      <c r="C62" s="34" t="s">
        <v>77</v>
      </c>
      <c r="D62" s="33">
        <f>COUNTIF('BASE DE DATOS 2017'!AB:AB,B62)</f>
        <v>0</v>
      </c>
      <c r="E62" s="46">
        <f>D62/SUM(D61:D64)</f>
        <v>0</v>
      </c>
      <c r="F62" s="33"/>
    </row>
    <row r="63" spans="1:6" x14ac:dyDescent="0.25">
      <c r="A63" s="106">
        <v>0.33333333333333331</v>
      </c>
      <c r="B63" s="16">
        <v>3</v>
      </c>
      <c r="C63" s="34" t="s">
        <v>78</v>
      </c>
      <c r="D63" s="33">
        <f>COUNTIF('BASE DE DATOS 2017'!AB:AB,B63)</f>
        <v>0</v>
      </c>
      <c r="E63" s="46">
        <f>D63/SUM(D61:D64)</f>
        <v>0</v>
      </c>
      <c r="F63" s="33"/>
    </row>
    <row r="64" spans="1:6" x14ac:dyDescent="0.25">
      <c r="A64" s="106">
        <v>0</v>
      </c>
      <c r="B64" s="16">
        <v>4</v>
      </c>
      <c r="C64" s="34" t="s">
        <v>79</v>
      </c>
      <c r="D64" s="33">
        <f>COUNTIF('BASE DE DATOS 2017'!AB:AB,B64)</f>
        <v>0</v>
      </c>
      <c r="E64" s="46">
        <f>D64/SUM(D61:D64)</f>
        <v>0</v>
      </c>
      <c r="F64" s="16"/>
    </row>
    <row r="65" spans="1:6" x14ac:dyDescent="0.25">
      <c r="D65" s="14">
        <f>((D61*A61)+(D62*A62)+(D63*A63)+(D64*A64))/(SUM(D61:D64)*A61)</f>
        <v>1</v>
      </c>
      <c r="E65" s="16"/>
      <c r="F65" s="16"/>
    </row>
    <row r="68" spans="1:6" x14ac:dyDescent="0.25">
      <c r="A68" s="104"/>
      <c r="B68" s="19">
        <v>28</v>
      </c>
      <c r="C68" s="327" t="s">
        <v>103</v>
      </c>
      <c r="D68" s="328"/>
      <c r="E68" s="328"/>
      <c r="F68" s="328"/>
    </row>
    <row r="69" spans="1:6" x14ac:dyDescent="0.25">
      <c r="A69" s="103" t="s">
        <v>54</v>
      </c>
      <c r="B69" s="16"/>
      <c r="C69" s="35"/>
      <c r="D69" s="32" t="s">
        <v>55</v>
      </c>
      <c r="E69" s="32" t="s">
        <v>67</v>
      </c>
      <c r="F69" s="35"/>
    </row>
    <row r="70" spans="1:6" x14ac:dyDescent="0.25">
      <c r="A70" s="105">
        <v>1</v>
      </c>
      <c r="B70" s="16">
        <v>1</v>
      </c>
      <c r="C70" s="34" t="s">
        <v>76</v>
      </c>
      <c r="D70" s="33">
        <f>COUNTIF('BASE DE DATOS 2017'!AC:AC,B70)</f>
        <v>1</v>
      </c>
      <c r="E70" s="46">
        <f>D70/SUM(D70:D73)</f>
        <v>1</v>
      </c>
      <c r="F70" s="33"/>
    </row>
    <row r="71" spans="1:6" x14ac:dyDescent="0.25">
      <c r="A71" s="105">
        <v>0.66666666666666663</v>
      </c>
      <c r="B71" s="16">
        <v>2</v>
      </c>
      <c r="C71" s="34" t="s">
        <v>77</v>
      </c>
      <c r="D71" s="33">
        <f>COUNTIF('BASE DE DATOS 2017'!AC:AC,B71)</f>
        <v>0</v>
      </c>
      <c r="E71" s="46">
        <f>D71/SUM(D70:D73)</f>
        <v>0</v>
      </c>
      <c r="F71" s="33"/>
    </row>
    <row r="72" spans="1:6" x14ac:dyDescent="0.25">
      <c r="A72" s="106">
        <v>0.33333333333333331</v>
      </c>
      <c r="B72" s="16">
        <v>3</v>
      </c>
      <c r="C72" s="34" t="s">
        <v>78</v>
      </c>
      <c r="D72" s="33">
        <f>COUNTIF('BASE DE DATOS 2017'!AC:AC,B72)</f>
        <v>0</v>
      </c>
      <c r="E72" s="46">
        <f>D72/SUM(D70:D73)</f>
        <v>0</v>
      </c>
      <c r="F72" s="33"/>
    </row>
    <row r="73" spans="1:6" x14ac:dyDescent="0.25">
      <c r="A73" s="106">
        <v>0</v>
      </c>
      <c r="B73" s="16">
        <v>4</v>
      </c>
      <c r="C73" s="34" t="s">
        <v>79</v>
      </c>
      <c r="D73" s="33">
        <f>COUNTIF('BASE DE DATOS 2017'!AC:AC,B73)</f>
        <v>0</v>
      </c>
      <c r="E73" s="46">
        <f>D73/SUM(D70:D73)</f>
        <v>0</v>
      </c>
      <c r="F73" s="16"/>
    </row>
    <row r="74" spans="1:6" x14ac:dyDescent="0.25">
      <c r="D74" s="14">
        <f>((D70*A70)+(D71*A71)+(D72*A72)+(D73*A73))/(SUM(D70:D73)*A70)</f>
        <v>1</v>
      </c>
      <c r="E74" s="16"/>
      <c r="F74" s="16"/>
    </row>
  </sheetData>
  <mergeCells count="8">
    <mergeCell ref="C59:F59"/>
    <mergeCell ref="C68:F68"/>
    <mergeCell ref="C2:F2"/>
    <mergeCell ref="C11:F11"/>
    <mergeCell ref="C20:F20"/>
    <mergeCell ref="C30:F30"/>
    <mergeCell ref="C39:F39"/>
    <mergeCell ref="C49:F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BASE DE DATOS 2015</vt:lpstr>
      <vt:lpstr>BASE DE DATOS 2016</vt:lpstr>
      <vt:lpstr>BASE DE DATOS 2017</vt:lpstr>
      <vt:lpstr>RESUMEN 2017</vt:lpstr>
      <vt:lpstr>TERMINOS</vt:lpstr>
      <vt:lpstr>COMPARATIVO</vt:lpstr>
      <vt:lpstr>INSTITUCION</vt:lpstr>
      <vt:lpstr>ESPACIO</vt:lpstr>
      <vt:lpstr>EQUIPO Y MATERIAL</vt:lpstr>
      <vt:lpstr>CONVIVENCIA</vt:lpstr>
      <vt:lpstr>MANDOS MEDIOS</vt:lpstr>
      <vt:lpstr>PUESTO</vt:lpstr>
      <vt:lpstr>Hoja1</vt:lpstr>
      <vt:lpstr>'BASE DE DATOS 2017'!TODAS_LAS_AREAS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lupita narváez</cp:lastModifiedBy>
  <cp:lastPrinted>2016-03-08T19:39:47Z</cp:lastPrinted>
  <dcterms:created xsi:type="dcterms:W3CDTF">2014-02-12T18:10:41Z</dcterms:created>
  <dcterms:modified xsi:type="dcterms:W3CDTF">2017-11-16T19:29:34Z</dcterms:modified>
</cp:coreProperties>
</file>