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420" windowWidth="9855" windowHeight="11355" tabRatio="683" activeTab="5"/>
  </bookViews>
  <sheets>
    <sheet name="BASE DE DATOS 2015" sheetId="11" r:id="rId1"/>
    <sheet name="BASE DE DATOS 2016" sheetId="13" r:id="rId2"/>
    <sheet name="BASE DE DATOS 2017" sheetId="1" r:id="rId3"/>
    <sheet name="RESUMEN 2017" sheetId="2" r:id="rId4"/>
    <sheet name="TERMINOS" sheetId="9" state="hidden" r:id="rId5"/>
    <sheet name="COMPARATIVO" sheetId="12" r:id="rId6"/>
    <sheet name="INSTITUCION" sheetId="3" r:id="rId7"/>
    <sheet name="ESPACIO" sheetId="4" r:id="rId8"/>
    <sheet name="EQUIPO Y MATERIAL" sheetId="5" r:id="rId9"/>
    <sheet name="CONVIVENCIA" sheetId="6" r:id="rId10"/>
    <sheet name="MANDOS MEDIOS" sheetId="7" r:id="rId11"/>
    <sheet name="PUESTO" sheetId="8" r:id="rId12"/>
    <sheet name="Hoja1" sheetId="10" r:id="rId13"/>
  </sheets>
  <definedNames>
    <definedName name="_xlnm._FilterDatabase" localSheetId="0" hidden="1">'BASE DE DATOS 2015'!$A$1:$BA$120</definedName>
    <definedName name="_xlnm._FilterDatabase" localSheetId="1" hidden="1">'BASE DE DATOS 2016'!$A$1:$BA$336</definedName>
    <definedName name="_xlnm._FilterDatabase" localSheetId="2" hidden="1">'BASE DE DATOS 2017'!$A$1:$BA$291</definedName>
    <definedName name="TODAS_LAS_AREAS" localSheetId="2">'BASE DE DATOS 2017'!$B$3:$BA$53</definedName>
  </definedNames>
  <calcPr calcId="144525"/>
</workbook>
</file>

<file path=xl/calcChain.xml><?xml version="1.0" encoding="utf-8"?>
<calcChain xmlns="http://schemas.openxmlformats.org/spreadsheetml/2006/main">
  <c r="E43" i="12" l="1"/>
  <c r="E42" i="12"/>
  <c r="E41" i="12"/>
  <c r="E40" i="12"/>
  <c r="E39" i="12"/>
  <c r="E38" i="12"/>
  <c r="E36" i="12"/>
  <c r="E35" i="12"/>
  <c r="E34" i="12"/>
  <c r="E33" i="12"/>
  <c r="E31" i="12"/>
  <c r="E30" i="12"/>
  <c r="E29" i="12"/>
  <c r="E27" i="12"/>
  <c r="E26" i="12"/>
  <c r="E24" i="12"/>
  <c r="E23" i="12"/>
  <c r="E22" i="12"/>
  <c r="E20" i="12"/>
  <c r="E19" i="12"/>
  <c r="E18" i="12"/>
  <c r="E15" i="12"/>
  <c r="E14" i="12"/>
  <c r="E13" i="12"/>
  <c r="E12" i="12"/>
  <c r="E11" i="12"/>
  <c r="E10" i="12"/>
  <c r="E9" i="12"/>
  <c r="E7" i="12"/>
  <c r="E6" i="12"/>
  <c r="E5" i="12"/>
  <c r="E4" i="12" s="1"/>
  <c r="M5" i="12" s="1"/>
  <c r="E37" i="12" l="1"/>
  <c r="M10" i="12" s="1"/>
  <c r="E32" i="12"/>
  <c r="M9" i="12" s="1"/>
  <c r="E28" i="12"/>
  <c r="M8" i="12" s="1"/>
  <c r="E25" i="12"/>
  <c r="E21" i="12"/>
  <c r="E17" i="12"/>
  <c r="E16" i="12" s="1"/>
  <c r="E8" i="12"/>
  <c r="M6" i="12" s="1"/>
  <c r="D12" i="2"/>
  <c r="L11" i="2"/>
  <c r="I11" i="2"/>
  <c r="F11" i="2"/>
  <c r="F10" i="2"/>
  <c r="K10" i="2"/>
  <c r="K9" i="2"/>
  <c r="F9" i="2"/>
  <c r="F8" i="2"/>
  <c r="F7" i="2"/>
  <c r="K6" i="2"/>
  <c r="F6" i="2"/>
  <c r="E44" i="12" l="1"/>
  <c r="M7" i="12"/>
  <c r="D5" i="2"/>
  <c r="F36" i="12"/>
  <c r="H36" i="12" s="1"/>
  <c r="D36" i="12"/>
  <c r="D95" i="8"/>
  <c r="D94" i="8"/>
  <c r="D93" i="8"/>
  <c r="D92" i="8"/>
  <c r="D91" i="8"/>
  <c r="D83" i="8"/>
  <c r="D82" i="8"/>
  <c r="D81" i="8"/>
  <c r="D80" i="8"/>
  <c r="D76" i="8"/>
  <c r="D75" i="8"/>
  <c r="D67" i="8"/>
  <c r="D68" i="8"/>
  <c r="D66" i="8"/>
  <c r="D65" i="8"/>
  <c r="D61" i="8"/>
  <c r="D60" i="8"/>
  <c r="D59" i="8"/>
  <c r="D58" i="8"/>
  <c r="D51" i="8"/>
  <c r="D50" i="8"/>
  <c r="D49" i="8"/>
  <c r="F43" i="12"/>
  <c r="H43" i="12" s="1"/>
  <c r="D43" i="12"/>
  <c r="F42" i="12"/>
  <c r="H42" i="12" s="1"/>
  <c r="D42" i="12"/>
  <c r="F39" i="12"/>
  <c r="H39" i="12" s="1"/>
  <c r="D39" i="12"/>
  <c r="F38" i="12"/>
  <c r="H38" i="12" s="1"/>
  <c r="D38" i="12"/>
  <c r="E91" i="8" l="1"/>
  <c r="E95" i="8"/>
  <c r="E92" i="8"/>
  <c r="E93" i="8"/>
  <c r="E94" i="8"/>
  <c r="D96" i="8"/>
  <c r="D69" i="8"/>
  <c r="F31" i="12"/>
  <c r="H31" i="12" s="1"/>
  <c r="D31" i="12"/>
  <c r="F29" i="12" l="1"/>
  <c r="H29" i="12" s="1"/>
  <c r="D29" i="12"/>
  <c r="D15" i="12"/>
  <c r="F5" i="12"/>
  <c r="H5" i="12" s="1"/>
  <c r="D5" i="12"/>
  <c r="D6" i="12"/>
  <c r="D41" i="12" l="1"/>
  <c r="D40" i="12"/>
  <c r="D35" i="12"/>
  <c r="D34" i="12"/>
  <c r="F34" i="12"/>
  <c r="H34" i="12" s="1"/>
  <c r="D33" i="12"/>
  <c r="F33" i="12"/>
  <c r="H33" i="12" s="1"/>
  <c r="D30" i="12"/>
  <c r="D27" i="12"/>
  <c r="D26" i="12"/>
  <c r="D24" i="12"/>
  <c r="D23" i="12"/>
  <c r="D22" i="12"/>
  <c r="D20" i="12"/>
  <c r="D19" i="12" l="1"/>
  <c r="D18" i="12"/>
  <c r="D14" i="12"/>
  <c r="D13" i="12"/>
  <c r="D12" i="12"/>
  <c r="D11" i="12"/>
  <c r="D10" i="12"/>
  <c r="D9" i="12"/>
  <c r="D7" i="12"/>
  <c r="F35" i="12"/>
  <c r="H35" i="12" s="1"/>
  <c r="F26" i="12" l="1"/>
  <c r="F30" i="12"/>
  <c r="H30" i="12" s="1"/>
  <c r="F24" i="12"/>
  <c r="F23" i="12"/>
  <c r="F22" i="12"/>
  <c r="F20" i="12"/>
  <c r="F19" i="12"/>
  <c r="F18" i="12"/>
  <c r="F15" i="12"/>
  <c r="H15" i="12" s="1"/>
  <c r="D81" i="4"/>
  <c r="D80" i="4"/>
  <c r="D79" i="4"/>
  <c r="D75" i="4"/>
  <c r="D74" i="4"/>
  <c r="D68" i="4"/>
  <c r="D67" i="4"/>
  <c r="D66" i="4"/>
  <c r="D65" i="4"/>
  <c r="D58" i="4"/>
  <c r="D57" i="4"/>
  <c r="D56" i="4"/>
  <c r="D55" i="4"/>
  <c r="D51" i="4"/>
  <c r="D50" i="4"/>
  <c r="D49" i="4"/>
  <c r="D48" i="4"/>
  <c r="D76" i="4" l="1"/>
  <c r="D82" i="4"/>
  <c r="F12" i="12"/>
  <c r="H12" i="12" s="1"/>
  <c r="F14" i="12"/>
  <c r="H14" i="12" s="1"/>
  <c r="F11" i="12"/>
  <c r="H11" i="12" s="1"/>
  <c r="F10" i="12"/>
  <c r="H10" i="12" s="1"/>
  <c r="F13" i="12"/>
  <c r="H13" i="12" s="1"/>
  <c r="F9" i="12"/>
  <c r="H9" i="12" s="1"/>
  <c r="F7" i="12"/>
  <c r="H7" i="12" s="1"/>
  <c r="F6" i="12"/>
  <c r="H6" i="12" s="1"/>
  <c r="D35" i="8"/>
  <c r="D36" i="8"/>
  <c r="D34" i="8"/>
  <c r="D33" i="8"/>
  <c r="D26" i="8"/>
  <c r="D24" i="8"/>
  <c r="D25" i="8"/>
  <c r="D23" i="8"/>
  <c r="D14" i="8"/>
  <c r="D15" i="8"/>
  <c r="D12" i="8"/>
  <c r="D13" i="8"/>
  <c r="D11" i="8"/>
  <c r="D5" i="8"/>
  <c r="D6" i="8"/>
  <c r="D7" i="8"/>
  <c r="D4" i="8"/>
  <c r="D39" i="7"/>
  <c r="D38" i="7"/>
  <c r="D37" i="7"/>
  <c r="D32" i="7"/>
  <c r="D33" i="7"/>
  <c r="D31" i="7"/>
  <c r="D30" i="7"/>
  <c r="D22" i="7"/>
  <c r="D21" i="7"/>
  <c r="D20" i="7"/>
  <c r="D19" i="7"/>
  <c r="D14" i="7"/>
  <c r="D15" i="7"/>
  <c r="D13" i="7"/>
  <c r="D12" i="7"/>
  <c r="D6" i="7"/>
  <c r="D7" i="7"/>
  <c r="D8" i="7"/>
  <c r="D5" i="7"/>
  <c r="D40" i="6"/>
  <c r="D39" i="6"/>
  <c r="D38" i="6"/>
  <c r="D37" i="6"/>
  <c r="D33" i="6"/>
  <c r="D32" i="6"/>
  <c r="D31" i="6"/>
  <c r="D30" i="6"/>
  <c r="D23" i="6"/>
  <c r="D24" i="6"/>
  <c r="D22" i="6"/>
  <c r="D21" i="6"/>
  <c r="D14" i="6"/>
  <c r="D13" i="6"/>
  <c r="D12" i="6"/>
  <c r="D11" i="6"/>
  <c r="D7" i="6"/>
  <c r="D6" i="6"/>
  <c r="D5" i="6"/>
  <c r="D4" i="6"/>
  <c r="D72" i="5"/>
  <c r="D73" i="5"/>
  <c r="D71" i="5"/>
  <c r="D70" i="5"/>
  <c r="D63" i="5"/>
  <c r="D64" i="5"/>
  <c r="D62" i="5"/>
  <c r="D61" i="5"/>
  <c r="D53" i="5"/>
  <c r="D54" i="5"/>
  <c r="D55" i="5"/>
  <c r="D52" i="5"/>
  <c r="D51" i="5"/>
  <c r="D44" i="5"/>
  <c r="D43" i="5"/>
  <c r="D42" i="5"/>
  <c r="D41" i="5"/>
  <c r="D35" i="5"/>
  <c r="D34" i="5"/>
  <c r="D33" i="5"/>
  <c r="D32" i="5"/>
  <c r="D26" i="5"/>
  <c r="D25" i="5"/>
  <c r="D24" i="5"/>
  <c r="D23" i="5"/>
  <c r="D22" i="5"/>
  <c r="D16" i="5"/>
  <c r="D15" i="5"/>
  <c r="D14" i="5"/>
  <c r="D13" i="5"/>
  <c r="D7" i="5"/>
  <c r="D6" i="5"/>
  <c r="D5" i="5"/>
  <c r="D4" i="5"/>
  <c r="D41" i="4"/>
  <c r="D40" i="4"/>
  <c r="D39" i="4"/>
  <c r="D38" i="4"/>
  <c r="D33" i="4"/>
  <c r="D34" i="4"/>
  <c r="D32" i="4"/>
  <c r="D31" i="4"/>
  <c r="D24" i="4"/>
  <c r="D23" i="4"/>
  <c r="D22" i="4"/>
  <c r="D21" i="4"/>
  <c r="D15" i="4"/>
  <c r="D14" i="4"/>
  <c r="D13" i="4"/>
  <c r="D12" i="4"/>
  <c r="D6" i="4"/>
  <c r="D5" i="4"/>
  <c r="D28" i="3"/>
  <c r="D26" i="3"/>
  <c r="D27" i="3"/>
  <c r="D19" i="3"/>
  <c r="D18" i="3"/>
  <c r="D9" i="3"/>
  <c r="D8" i="3"/>
  <c r="D7" i="3"/>
  <c r="D6" i="3"/>
  <c r="E83" i="4" l="1"/>
  <c r="D8" i="6"/>
  <c r="D15" i="6"/>
  <c r="G31" i="6"/>
  <c r="D34" i="6"/>
  <c r="G38" i="6"/>
  <c r="D8" i="8"/>
  <c r="E26" i="3"/>
  <c r="E27" i="3"/>
  <c r="E28" i="3"/>
  <c r="H35" i="6" l="1"/>
  <c r="F41" i="12"/>
  <c r="H41" i="12" s="1"/>
  <c r="F40" i="12"/>
  <c r="H40" i="12" s="1"/>
  <c r="F27" i="12"/>
  <c r="F17" i="12"/>
  <c r="H17" i="12" l="1"/>
  <c r="F25" i="12"/>
  <c r="H25" i="12" s="1"/>
  <c r="D17" i="12"/>
  <c r="F32" i="12"/>
  <c r="N9" i="12" s="1"/>
  <c r="D32" i="12" l="1"/>
  <c r="L9" i="12" s="1"/>
  <c r="D25" i="12"/>
  <c r="F8" i="12"/>
  <c r="N6" i="12" s="1"/>
  <c r="F28" i="12" l="1"/>
  <c r="N8" i="12" s="1"/>
  <c r="D8" i="12"/>
  <c r="L6" i="12" s="1"/>
  <c r="D50" i="7"/>
  <c r="D49" i="7"/>
  <c r="D48" i="7"/>
  <c r="D47" i="7"/>
  <c r="F4" i="12" l="1"/>
  <c r="N5" i="12" s="1"/>
  <c r="D56" i="5"/>
  <c r="K37" i="2"/>
  <c r="D52" i="8" l="1"/>
  <c r="K29" i="2" s="1"/>
  <c r="E59" i="8"/>
  <c r="E36" i="8"/>
  <c r="D74" i="5"/>
  <c r="E68" i="4"/>
  <c r="E66" i="4"/>
  <c r="E35" i="8"/>
  <c r="E61" i="8"/>
  <c r="D37" i="8"/>
  <c r="K28" i="2" s="1"/>
  <c r="E65" i="4"/>
  <c r="E67" i="4"/>
  <c r="D27" i="8"/>
  <c r="K27" i="2" s="1"/>
  <c r="E6" i="8"/>
  <c r="E7" i="8"/>
  <c r="D16" i="8"/>
  <c r="D77" i="8"/>
  <c r="E60" i="8"/>
  <c r="E5" i="8"/>
  <c r="D62" i="8"/>
  <c r="E34" i="8"/>
  <c r="E76" i="8"/>
  <c r="D84" i="8"/>
  <c r="D71" i="7"/>
  <c r="E81" i="8"/>
  <c r="E82" i="8"/>
  <c r="E83" i="8"/>
  <c r="E80" i="8"/>
  <c r="E75" i="8"/>
  <c r="E13" i="8"/>
  <c r="E50" i="8"/>
  <c r="E51" i="8"/>
  <c r="E49" i="8"/>
  <c r="E33" i="8"/>
  <c r="E66" i="8"/>
  <c r="E67" i="8"/>
  <c r="E68" i="8"/>
  <c r="E24" i="8"/>
  <c r="E25" i="8"/>
  <c r="E26" i="8"/>
  <c r="E23" i="8"/>
  <c r="E65" i="8"/>
  <c r="E58" i="8"/>
  <c r="E12" i="8"/>
  <c r="E14" i="8"/>
  <c r="E15" i="8"/>
  <c r="E11" i="8"/>
  <c r="E4" i="8"/>
  <c r="E85" i="8" l="1"/>
  <c r="K30" i="2" s="1"/>
  <c r="E17" i="8"/>
  <c r="K25" i="2" s="1"/>
  <c r="E70" i="8"/>
  <c r="K26" i="2" s="1"/>
  <c r="D65" i="7"/>
  <c r="D66" i="7"/>
  <c r="D67" i="7"/>
  <c r="D64" i="7"/>
  <c r="D58" i="7"/>
  <c r="D59" i="7"/>
  <c r="D60" i="7"/>
  <c r="D57" i="7"/>
  <c r="D51" i="7"/>
  <c r="K21" i="2" s="1"/>
  <c r="E31" i="7"/>
  <c r="E33" i="7"/>
  <c r="E20" i="7"/>
  <c r="E22" i="7"/>
  <c r="E13" i="7"/>
  <c r="E15" i="7"/>
  <c r="E73" i="5"/>
  <c r="E72" i="5"/>
  <c r="E42" i="2"/>
  <c r="E44" i="5"/>
  <c r="E42" i="5"/>
  <c r="E35" i="5"/>
  <c r="E33" i="5"/>
  <c r="E12" i="4"/>
  <c r="E5" i="4"/>
  <c r="E6" i="4"/>
  <c r="E7" i="4"/>
  <c r="E22" i="2" s="1"/>
  <c r="F8" i="3"/>
  <c r="F7" i="3"/>
  <c r="F6" i="3"/>
  <c r="K24" i="2" l="1"/>
  <c r="D61" i="7"/>
  <c r="D17" i="5"/>
  <c r="E33" i="2" s="1"/>
  <c r="D27" i="5"/>
  <c r="E34" i="2" s="1"/>
  <c r="D42" i="4"/>
  <c r="D29" i="3"/>
  <c r="E18" i="2" s="1"/>
  <c r="E12" i="6"/>
  <c r="D9" i="7"/>
  <c r="E25" i="4"/>
  <c r="E24" i="2" s="1"/>
  <c r="E31" i="4"/>
  <c r="E38" i="4"/>
  <c r="D52" i="4"/>
  <c r="E58" i="4"/>
  <c r="E66" i="7"/>
  <c r="D68" i="7"/>
  <c r="E40" i="6"/>
  <c r="E4" i="5"/>
  <c r="E14" i="6"/>
  <c r="D25" i="6"/>
  <c r="K16" i="2" s="1"/>
  <c r="D41" i="6"/>
  <c r="E42" i="6" s="1"/>
  <c r="K17" i="2" s="1"/>
  <c r="E60" i="7"/>
  <c r="E33" i="4"/>
  <c r="E40" i="4"/>
  <c r="E64" i="5"/>
  <c r="D65" i="5"/>
  <c r="E41" i="2" s="1"/>
  <c r="E40" i="2" s="1"/>
  <c r="E63" i="5"/>
  <c r="E34" i="4"/>
  <c r="E32" i="4"/>
  <c r="E41" i="4"/>
  <c r="E39" i="4"/>
  <c r="E39" i="6"/>
  <c r="D59" i="4"/>
  <c r="E57" i="4"/>
  <c r="E59" i="7"/>
  <c r="E28" i="2"/>
  <c r="D34" i="7"/>
  <c r="E67" i="7"/>
  <c r="E19" i="3"/>
  <c r="D8" i="5"/>
  <c r="E32" i="2" s="1"/>
  <c r="E34" i="5"/>
  <c r="E43" i="5"/>
  <c r="E13" i="6"/>
  <c r="E14" i="7"/>
  <c r="E21" i="7"/>
  <c r="E32" i="7"/>
  <c r="D40" i="7"/>
  <c r="K23" i="2"/>
  <c r="E16" i="4"/>
  <c r="E23" i="2" s="1"/>
  <c r="C19" i="2"/>
  <c r="E22" i="4"/>
  <c r="D35" i="4"/>
  <c r="E56" i="4"/>
  <c r="D69" i="4"/>
  <c r="E27" i="2" s="1"/>
  <c r="E13" i="5"/>
  <c r="D36" i="5"/>
  <c r="E37" i="2" s="1"/>
  <c r="D45" i="5"/>
  <c r="E38" i="2" s="1"/>
  <c r="E36" i="2" s="1"/>
  <c r="E39" i="2"/>
  <c r="E62" i="5"/>
  <c r="E71" i="5"/>
  <c r="E38" i="6"/>
  <c r="D16" i="7"/>
  <c r="D23" i="7"/>
  <c r="E58" i="7"/>
  <c r="E65" i="7"/>
  <c r="E18" i="3"/>
  <c r="D20" i="3"/>
  <c r="E17" i="2" s="1"/>
  <c r="E23" i="5"/>
  <c r="E64" i="7"/>
  <c r="E57" i="7"/>
  <c r="E48" i="7"/>
  <c r="E49" i="7"/>
  <c r="E50" i="7"/>
  <c r="E47" i="7"/>
  <c r="E38" i="7"/>
  <c r="E39" i="7"/>
  <c r="E30" i="7"/>
  <c r="E37" i="7"/>
  <c r="E19" i="7"/>
  <c r="E12" i="7"/>
  <c r="E7" i="5"/>
  <c r="E6" i="5"/>
  <c r="E5" i="5"/>
  <c r="E16" i="5"/>
  <c r="E15" i="5"/>
  <c r="E14" i="5"/>
  <c r="E52" i="5"/>
  <c r="E53" i="5"/>
  <c r="E54" i="5"/>
  <c r="E55" i="5"/>
  <c r="E6" i="7"/>
  <c r="E7" i="7"/>
  <c r="E8" i="7"/>
  <c r="E5" i="7"/>
  <c r="E37" i="6"/>
  <c r="E31" i="6"/>
  <c r="E32" i="6"/>
  <c r="E33" i="6"/>
  <c r="E30" i="6"/>
  <c r="E22" i="6"/>
  <c r="E23" i="6"/>
  <c r="E24" i="6"/>
  <c r="E21" i="6"/>
  <c r="E11" i="6"/>
  <c r="E5" i="6"/>
  <c r="E6" i="6"/>
  <c r="E7" i="6"/>
  <c r="E4" i="6"/>
  <c r="E70" i="5"/>
  <c r="E61" i="5"/>
  <c r="E51" i="5"/>
  <c r="E41" i="5"/>
  <c r="E32" i="5"/>
  <c r="E24" i="5"/>
  <c r="E25" i="5"/>
  <c r="E26" i="5"/>
  <c r="E22" i="5"/>
  <c r="E80" i="4"/>
  <c r="E81" i="4"/>
  <c r="E79" i="4"/>
  <c r="E75" i="4"/>
  <c r="E74" i="4"/>
  <c r="E55" i="4"/>
  <c r="E49" i="4"/>
  <c r="E50" i="4"/>
  <c r="E51" i="4"/>
  <c r="E48" i="4"/>
  <c r="E15" i="4"/>
  <c r="E14" i="4"/>
  <c r="E13" i="4"/>
  <c r="E21" i="4"/>
  <c r="E24" i="4"/>
  <c r="E23" i="4"/>
  <c r="E6" i="3"/>
  <c r="E10" i="3" s="1"/>
  <c r="E30" i="2" l="1"/>
  <c r="F10" i="3"/>
  <c r="E11" i="3" s="1"/>
  <c r="E16" i="2" s="1"/>
  <c r="E15" i="2" s="1"/>
  <c r="E72" i="7"/>
  <c r="K22" i="2" s="1"/>
  <c r="E16" i="6"/>
  <c r="K15" i="2" s="1"/>
  <c r="K14" i="2" s="1"/>
  <c r="E43" i="4"/>
  <c r="E25" i="2" s="1"/>
  <c r="E31" i="2"/>
  <c r="E60" i="4"/>
  <c r="E26" i="2" s="1"/>
  <c r="E41" i="7"/>
  <c r="K20" i="2" s="1"/>
  <c r="E24" i="7"/>
  <c r="K19" i="2" s="1"/>
  <c r="E35" i="2"/>
  <c r="E21" i="2" l="1"/>
  <c r="E20" i="2"/>
  <c r="K18" i="2"/>
  <c r="E29" i="2"/>
  <c r="E12" i="3"/>
  <c r="E14" i="2"/>
  <c r="K36" i="2" l="1"/>
  <c r="K35" i="2"/>
  <c r="D28" i="12"/>
  <c r="L8" i="12" s="1"/>
  <c r="D4" i="12"/>
  <c r="L5" i="12" s="1"/>
  <c r="F37" i="12"/>
  <c r="N10" i="12" s="1"/>
  <c r="F21" i="12"/>
  <c r="D37" i="12"/>
  <c r="L10" i="12" s="1"/>
  <c r="D21" i="12"/>
  <c r="D16" i="12" s="1"/>
  <c r="L7" i="12" s="1"/>
  <c r="D44" i="12" l="1"/>
  <c r="H21" i="12"/>
  <c r="F16" i="12"/>
  <c r="N7" i="12" s="1"/>
  <c r="F44" i="12" l="1"/>
</calcChain>
</file>

<file path=xl/connections.xml><?xml version="1.0" encoding="utf-8"?>
<connections xmlns="http://schemas.openxmlformats.org/spreadsheetml/2006/main">
  <connection id="1" name="TODAS LAS AREAS" type="6" refreshedVersion="4" background="1" saveData="1">
    <textPr codePage="850" sourceFile="C:\Users\lupita narváez\Documents\AMBIENTE TRABAJO UAN\2017\TODAS LAS AREAS.txt" tab="0" comma="1">
      <textFields count="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<sst xmlns="http://schemas.openxmlformats.org/spreadsheetml/2006/main" count="674" uniqueCount="263">
  <si>
    <t>S.PROP</t>
  </si>
  <si>
    <t>O.PROP</t>
  </si>
  <si>
    <t>CLIMA</t>
  </si>
  <si>
    <t>DATOS PERSONALES</t>
  </si>
  <si>
    <t>EDAD PROMEDIO (AÑOS):</t>
  </si>
  <si>
    <t xml:space="preserve">SEXO: </t>
  </si>
  <si>
    <t>FEMENINO:</t>
  </si>
  <si>
    <t>MASCULINO:</t>
  </si>
  <si>
    <t>ANTIGUEDAD PROMEDIO EN LA UAN (AÑOS):</t>
  </si>
  <si>
    <t xml:space="preserve">ANTIGÜEDAD PROMEDIO EN EL PUESTO: </t>
  </si>
  <si>
    <t xml:space="preserve">TIPO DE CONTRATACION: </t>
  </si>
  <si>
    <t>BASE:</t>
  </si>
  <si>
    <t>CONTRATO:</t>
  </si>
  <si>
    <t>SUPLENCIA:</t>
  </si>
  <si>
    <t>ESCOLARIDAD PROMEDIO:</t>
  </si>
  <si>
    <t>VARIABLE</t>
  </si>
  <si>
    <t>CALIFICACION</t>
  </si>
  <si>
    <t xml:space="preserve">INSTITUCION </t>
  </si>
  <si>
    <t>IGUALDAD</t>
  </si>
  <si>
    <t>EQUIDAD DE GENERO</t>
  </si>
  <si>
    <t>ILUMINACION</t>
  </si>
  <si>
    <t>NIVELES DE RUIDO</t>
  </si>
  <si>
    <t>ERGONOMIA</t>
  </si>
  <si>
    <t>HIGIENE</t>
  </si>
  <si>
    <t>MANTTO A LA INFRAESTRUCTURA</t>
  </si>
  <si>
    <t>COMITÉ DE SEGURIDAD E HIGIENE</t>
  </si>
  <si>
    <t>EQUIPO Y MATERIAL</t>
  </si>
  <si>
    <t>PERSONAL DOCENTE</t>
  </si>
  <si>
    <t>DISPONIBILIDAD DE INFORMACION</t>
  </si>
  <si>
    <t>EQUIPO</t>
  </si>
  <si>
    <t>HERRAMIENTAS</t>
  </si>
  <si>
    <t>PERSONAL ADMINISTRATIVO</t>
  </si>
  <si>
    <t>MATERIAL</t>
  </si>
  <si>
    <t>EQUIPO Y HERRAMIENTAS</t>
  </si>
  <si>
    <t>MANTTO. DE EQUIPO DE COMPUTO</t>
  </si>
  <si>
    <t>PERSONAL MANUAL</t>
  </si>
  <si>
    <t>CONVIVENCIA CON COMPAÑEROS</t>
  </si>
  <si>
    <t>TRABAJO EN EQUIPO</t>
  </si>
  <si>
    <t>COMUNICACIÓN ASERTIVA</t>
  </si>
  <si>
    <t>RESOLUCION DE CONFLICTOS</t>
  </si>
  <si>
    <t>MANDOS MEDIOS Y SUPERIORES</t>
  </si>
  <si>
    <t>COMUNICACIÓN</t>
  </si>
  <si>
    <t>ADMON DE CARGA DE TRABAJO</t>
  </si>
  <si>
    <t>EVALUACION</t>
  </si>
  <si>
    <t>APERTURA A PROPUESTAS DE MEJORA</t>
  </si>
  <si>
    <t>PUESTO DE TRABAJO</t>
  </si>
  <si>
    <t>AGRADO POR EL PUESTO</t>
  </si>
  <si>
    <t>PUESTO Y PREPARACION ACADEMICA</t>
  </si>
  <si>
    <t>CONOCIMIENTO DE PUESTO</t>
  </si>
  <si>
    <t>OPORTUNIDAD DE CRECIMIENTO</t>
  </si>
  <si>
    <t>CARGA DE TRABAJO</t>
  </si>
  <si>
    <t>CAPACITACION</t>
  </si>
  <si>
    <t>CALIFICACION GENERAL:</t>
  </si>
  <si>
    <t>CULTURA ORGANIZACIONAL</t>
  </si>
  <si>
    <t>PONDERACION</t>
  </si>
  <si>
    <t>FREC.</t>
  </si>
  <si>
    <t>CONOCIMIENTO</t>
  </si>
  <si>
    <t>APLICACIÓN</t>
  </si>
  <si>
    <t>CONOZCO LOS TERMINOS Y CREO QUE SI SE APLICAN</t>
  </si>
  <si>
    <t>CONOZCO LOS TERMINOS Y SE APLICAN PARCIALMENTE</t>
  </si>
  <si>
    <t>CONOZCO LOS TERMINOS Y NO SE APLICAN</t>
  </si>
  <si>
    <t>NO CONOZCO LOS TERMINOS</t>
  </si>
  <si>
    <t>PROMEDIO</t>
  </si>
  <si>
    <t>DIFERENCIAL</t>
  </si>
  <si>
    <t>SI</t>
  </si>
  <si>
    <t>NO</t>
  </si>
  <si>
    <t>CONSIDERAS QUE EN LA UAN EXISTE IGUALDAD ENTRE HOMBRES Y MUJERES PARA OCUPAR PUESTOS DIRECTIVOS?</t>
  </si>
  <si>
    <t>FREC. RELATIVA</t>
  </si>
  <si>
    <t>FAVORITISMO MASCULINO</t>
  </si>
  <si>
    <t>EXISTE EQUIDAD DE GENERO</t>
  </si>
  <si>
    <t>FAVORITISMO FEMENINO</t>
  </si>
  <si>
    <t>EQUIDAD</t>
  </si>
  <si>
    <t>CONFORTABLE</t>
  </si>
  <si>
    <t>FRIO</t>
  </si>
  <si>
    <t>CALIDO</t>
  </si>
  <si>
    <t>MUY VARIABLE</t>
  </si>
  <si>
    <t>SIEMPRE</t>
  </si>
  <si>
    <t>ALGUNAS VECES</t>
  </si>
  <si>
    <t>POCAS VECES</t>
  </si>
  <si>
    <t>NUNCA</t>
  </si>
  <si>
    <t>¿EXISTE SUFICIENTE ESPACIO PARA REALIZAR TUS FUNCIONES?</t>
  </si>
  <si>
    <t>EL LUGAR DONDE TE DESEMPEÑAS SE ENCUENTRA EN CONDICIONES DE LIMPIEZA E HIGIENE?</t>
  </si>
  <si>
    <t>LOS BAÑOS EN TU ÁREA DE TRABAJO SE ENCUENTRAN LIMPIOS?</t>
  </si>
  <si>
    <t>COMISION DE SEGURIDAD E HIGIENE</t>
  </si>
  <si>
    <t>¿CONOCES QUIENES INTEGRAN LA COMISION DE SEGURIDAD E HIGIENE DE TU ÁREA?</t>
  </si>
  <si>
    <t>SI, Y ME QUEDA CLARA LA INFORMACION</t>
  </si>
  <si>
    <t>SI, PERO ME QUEDAN ALGUNAS DUDAS</t>
  </si>
  <si>
    <t>NO NOS DAN INFORMACION</t>
  </si>
  <si>
    <t>CUANDO SE SOLICITA EL MANTENIMIENTO EN LA INFRAESTRUCTURA FISICA (ELECTRICIDAD, BAÑOS, PLOMERIA, PUERTAS, ETC.) DE TU ÁREA SE RESULVE DE MANERA ADECUADA?</t>
  </si>
  <si>
    <t>MANTENIMIENTO A LA INFRAESTRUCTURA</t>
  </si>
  <si>
    <t>DISPOSICION DE INFORMACION PARA EL DOCENTE</t>
  </si>
  <si>
    <t>EQUIPO AUDIOVISUAL, LABORATORIOS Y/O TALLERES</t>
  </si>
  <si>
    <t>CONDICIONES DEL PINTARRON</t>
  </si>
  <si>
    <t>EXCELENTES</t>
  </si>
  <si>
    <t>BUENAS</t>
  </si>
  <si>
    <t>REGULARES</t>
  </si>
  <si>
    <t>MALAS</t>
  </si>
  <si>
    <t>PESIMAS</t>
  </si>
  <si>
    <t>MATERIAL PARA EL PERSONAL ADMINISTRATIVO</t>
  </si>
  <si>
    <t>EQUIPO Y HERRAMIENTAS ADMINISTRATIVO</t>
  </si>
  <si>
    <t>MANTENIEMINTO AL EQUIPO DE COMPUTO</t>
  </si>
  <si>
    <t>NO APLICA</t>
  </si>
  <si>
    <t>MATERIAL PARA EL PERSONAL PERSONAL MANUAL</t>
  </si>
  <si>
    <t>EQUIPO Y HERRAMIENTAS PARA PERSONAL MANUAL</t>
  </si>
  <si>
    <t>CONSIDERAS QUE EN TU ÁREA LABORAL SE FOMENTA EL TRABAJO EN EQUIPO?</t>
  </si>
  <si>
    <t>CONSIDERAS QUE AL INTERIOR DE TU ÁREA SE PRESENTAN SITUACIONES DE CONFLICTO ENTRE LOS COLABORADORES QUE PUEDEN AFECTAR EL AMBIENTE LABORAL?</t>
  </si>
  <si>
    <t>DUANTE EL DESARROLLO DE TUS ACTIVIDADES LABORALES, ¿PUEDES EXPRESAR TU PUNTO DE VISTA AUN CUANDO SEA DIFERENTE AL DE LOS DEMAS?</t>
  </si>
  <si>
    <t>CONSIDERAS QUE AL DESEMPEÑAR TU PUESTO DE TRABAJO FUNCIONAN LAS LINEAS DE AUTORIDAD?</t>
  </si>
  <si>
    <t>¿LAS INSTRUCCIONES DE TRABAJO LAS RECIBES EN TIEMPO Y FORMA PARA DESARROLLAR ADECUADAMENTE TUS FUNCIONES?</t>
  </si>
  <si>
    <t>EN CASO DE SURGIR DUDAS SOBRE LA FORMA DE DESARROLLAR TU TRABAJO ¿SON ATENDIDAS EN TIEMPO Y FORMA?</t>
  </si>
  <si>
    <t>ADMINISTRACION DE CARGA DE TRABAJO</t>
  </si>
  <si>
    <t>CONSIDERAS QUE EL RESPONSABLE DEL ÁREA DISTRIBUYE ENTRE TODOS LOS COLABORADORES LAS ACTIVIDADES LABORALES DE MANERA EQUILIBRADA?</t>
  </si>
  <si>
    <t>DESDE TU PUNTO DE VISTA, ¿EL NUMERO DE COLABORADORES EN TU ÁREA ES ADECUADO A LA CARGA DE TRABAJO?</t>
  </si>
  <si>
    <t>NO, FALTA PERSONAL</t>
  </si>
  <si>
    <t>SI, ES ADECUADA</t>
  </si>
  <si>
    <t>NO, EXISTE MAS PERSONAL DEL NECESARIO</t>
  </si>
  <si>
    <t>LA PERSONA QUE EVALUA TU DESEMPEÑO EN LAS ACTIVIDADES QUE TE HAN SIDO ASIGNADAS ¿LO HACE EN BASE A RESULTADOS?</t>
  </si>
  <si>
    <t>EN TU ÁREA DE TRABAJO ¿SE TE BRINDA LA OPORTUNIDAD DE HACER PROPUESTAS DE MEJORA?</t>
  </si>
  <si>
    <t>¿SON CONSIDERADAS TUS PROPUESTAS DE MEJORA?</t>
  </si>
  <si>
    <t>COMO COLABORADOR DE LA UAN ¿REALIZAS CON AGRADO LAS ACTIVIDADES QUE TE HAN SIDO ASIGNADAS?</t>
  </si>
  <si>
    <t>PROBLEMAS CON COMPAÑEROS</t>
  </si>
  <si>
    <t>PROBLEMAS CON JEFES</t>
  </si>
  <si>
    <t>NO ME GUSTA MI ACTIVIDAD ACTUAL</t>
  </si>
  <si>
    <t>NO ME CAMBIARIA</t>
  </si>
  <si>
    <t>SI TUVIERAS LA POSIBILIDAD DE TRABAJAR EN OTRA ÁREA DE LA UAN, CON EL MISMO SALARIO, JORNADA LABORAL Y PRESTACIONES. ¿CUAL SERIA LA PRINCIPAL RAZON DEL CAMBIO?</t>
  </si>
  <si>
    <t>PREPARACION ACADEMICA</t>
  </si>
  <si>
    <t>¿TU PUESTO DE TRABAJO TIENE RELACION CON TU PREPARACION ACADEMICA?</t>
  </si>
  <si>
    <t>¿ESTAS CAPACITADO PARA REALIZAR TUS FUNCIONES LABORALES?</t>
  </si>
  <si>
    <t>CONOCIMIENTO DEL PUESTO</t>
  </si>
  <si>
    <t>CONOCES LAS FUNCIONES, RESPONSABILIDADES Y LINEAS DE AUTORIDAD DEFINIDAS EN TU PUESTO DE TRABAJO?</t>
  </si>
  <si>
    <t>TODAS</t>
  </si>
  <si>
    <t>SOLO LAS PRINCIPALES</t>
  </si>
  <si>
    <t>MUY POCAS</t>
  </si>
  <si>
    <t>LAS DESCONOZCO</t>
  </si>
  <si>
    <t>¿EL DESEMPEÑO DE TU TRABAJO TE PERMITE ADQUIRIR NUEVAS HABILIDADES PARA TU CRECIMIENTO LABORAL?</t>
  </si>
  <si>
    <t>¿LA CARGA DE TRABAJO ASIGNADA POR EL RESPONSABLE DEL ÁREA CORRESPONDE A TU JORNADA LABORAL?</t>
  </si>
  <si>
    <t>NO, NORMALMENTE EL TIEMPO ME ES INSUFICIENTE</t>
  </si>
  <si>
    <t>NO, NORMALMENTE TENGO MUCHO TIEMPO LIBRE</t>
  </si>
  <si>
    <t>POR PARTE DE LA UAN, ¿HAS RECIBIDO CAPACITACION EN EL ULTIMO AÑO?</t>
  </si>
  <si>
    <t>CONSIDERAS QUE EL CONTENIDO DE LOS CURSOS DE CAPACITACION HA SIDO ADECUADO A TUS NECESIDADES:</t>
  </si>
  <si>
    <t>LABORALES</t>
  </si>
  <si>
    <t>PERSONALES</t>
  </si>
  <si>
    <t>AMBAS</t>
  </si>
  <si>
    <t>NINGUNA</t>
  </si>
  <si>
    <t>APERTURA A PROPUESTAS DE MEJORA (MANDOS MEDIOS)</t>
  </si>
  <si>
    <t>¿EL RESPONSABLE DE ÁREA TE PERMITE ASISTIR A LOS CURSOS DE CAPACITACION QUE SE TE CONVOCAN?</t>
  </si>
  <si>
    <t>TIPO DE FUNCIONES:</t>
  </si>
  <si>
    <t>MANUALES:</t>
  </si>
  <si>
    <t>ADMINISTRATIVAS:</t>
  </si>
  <si>
    <t>DOCENTES:</t>
  </si>
  <si>
    <t>DIRECTIVAS:</t>
  </si>
  <si>
    <t>ESCOLARIDAD</t>
  </si>
  <si>
    <t>NINGUNO</t>
  </si>
  <si>
    <t>PRIMARIA</t>
  </si>
  <si>
    <t>SECUNDARIA</t>
  </si>
  <si>
    <t>BACHILLERATO</t>
  </si>
  <si>
    <t>LICENCIATURA</t>
  </si>
  <si>
    <t>MAESTRIA</t>
  </si>
  <si>
    <t>DOCTORADO</t>
  </si>
  <si>
    <t>PREVALALECIENDO:</t>
  </si>
  <si>
    <t>ESPACIO FISICO Y SEGURIDAD</t>
  </si>
  <si>
    <t>NO. DE ENCUESTAS APLICADAS:</t>
  </si>
  <si>
    <t>¿EN TU ÁREA DE TRABAJO SE ATIENDEN ADECUADAMENTE LOS CONFLICTOS QUE SE PRESENTAN?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</si>
  <si>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</si>
  <si>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</si>
  <si>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</si>
  <si>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</si>
  <si>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</si>
  <si>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</si>
  <si>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</si>
  <si>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</si>
  <si>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</si>
  <si>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ASPECTOS DE INFRAESTRUCTURA O UBICACIÓN</t>
  </si>
  <si>
    <t>PROMEDIO GENERAL</t>
  </si>
  <si>
    <t>PROMEDIO CORRESPONDIENTE AL AREA</t>
  </si>
  <si>
    <t>RUBROS SIN RESPONSABILIDAD EN EL AREA</t>
  </si>
  <si>
    <t>NOMENCLATURA</t>
  </si>
  <si>
    <t>¿LA VISION, MISION Y POLITICA DE CALIDAD DE NUESTRA INSTITUCION SE APLICAN ADECUADAMENTE EN TU ÁREA LABORAL?</t>
  </si>
  <si>
    <t>¿CONSIDERAS QUE EN LA UAN TODOS TENEMOS LAS MISMAS OPORTUNIDADES DE CRECIMIENTO LABORAL?</t>
  </si>
  <si>
    <t>¿EN TU ÁREA DE TRABAJO EXISTE LA ILUMINACION ADECUADA PARA LA REALIZACION DE TUS FUNCIONES?</t>
  </si>
  <si>
    <t>EL CLIMA DE TU ÁREA DE TRABAJO REGULARMENTE ES:</t>
  </si>
  <si>
    <t>¿EL NIVEL DE RUIDO TE PERMITE CONCENTRARTE EN TU TRABAJO?</t>
  </si>
  <si>
    <t>¿EL MOBILIARIO CON EL QUE CUENTAS ES COMODO PARA LAS FUNCIONES QUE REALIZAS?</t>
  </si>
  <si>
    <t>¿RECIBES INFORMACION POR PARTE DE LA COMISION DE SEGURIDAD E HIGIENE?</t>
  </si>
  <si>
    <t>PARA EL DESARROLLO DE TUS FUNCIONES ¿TE SIENTES INTEGRADO A TU EQUIPO DE TRABAJO?</t>
  </si>
  <si>
    <t>FREC. 
RELATIVA</t>
  </si>
  <si>
    <t>EDAD</t>
  </si>
  <si>
    <t>SEXO</t>
  </si>
  <si>
    <t>ATG. UAN</t>
  </si>
  <si>
    <t>ATG. PUESTO</t>
  </si>
  <si>
    <t>FUNC</t>
  </si>
  <si>
    <t>CONTR</t>
  </si>
  <si>
    <t>ESCOL</t>
  </si>
  <si>
    <t>MISIO</t>
  </si>
  <si>
    <t>IGUAL</t>
  </si>
  <si>
    <t>EQUID</t>
  </si>
  <si>
    <t>ILUM</t>
  </si>
  <si>
    <t>RUIDO</t>
  </si>
  <si>
    <t>MOBIL</t>
  </si>
  <si>
    <t>ESPAC</t>
  </si>
  <si>
    <t>HIGIE</t>
  </si>
  <si>
    <t>BAÑO</t>
  </si>
  <si>
    <t>C.S.H</t>
  </si>
  <si>
    <t>CCSH</t>
  </si>
  <si>
    <t>MANTO</t>
  </si>
  <si>
    <t>INF DOC</t>
  </si>
  <si>
    <t>EQ. DOC</t>
  </si>
  <si>
    <t>PINT</t>
  </si>
  <si>
    <t>MAT.</t>
  </si>
  <si>
    <t>EQ.AD</t>
  </si>
  <si>
    <t>MNT COM</t>
  </si>
  <si>
    <t>MAT.MA</t>
  </si>
  <si>
    <t>HER MAN</t>
  </si>
  <si>
    <t>T.EQU</t>
  </si>
  <si>
    <t>INTEG</t>
  </si>
  <si>
    <t>OPINI</t>
  </si>
  <si>
    <t>CONFL</t>
  </si>
  <si>
    <t>R.CONF</t>
  </si>
  <si>
    <t>L.AUT</t>
  </si>
  <si>
    <t>DISTR</t>
  </si>
  <si>
    <t>INSTR</t>
  </si>
  <si>
    <t>DUDAS</t>
  </si>
  <si>
    <t>EVALU</t>
  </si>
  <si>
    <t>NOPER</t>
  </si>
  <si>
    <t>AGRA</t>
  </si>
  <si>
    <t>ACADE</t>
  </si>
  <si>
    <t>CAMBIO</t>
  </si>
  <si>
    <t>P.PUE</t>
  </si>
  <si>
    <t>HABIL</t>
  </si>
  <si>
    <t>CARGA</t>
  </si>
  <si>
    <t>CAPAC</t>
  </si>
  <si>
    <t>CURSO</t>
  </si>
  <si>
    <t>C.ADEC</t>
  </si>
  <si>
    <t>PERMI</t>
  </si>
  <si>
    <t>ADSC</t>
  </si>
  <si>
    <t>MNTO</t>
  </si>
  <si>
    <t>CPC</t>
  </si>
  <si>
    <t>DUD</t>
  </si>
  <si>
    <t>CD0</t>
  </si>
  <si>
    <t>ESPC</t>
  </si>
  <si>
    <t>EQ.D</t>
  </si>
  <si>
    <t>CLIM</t>
  </si>
  <si>
    <t>AN. UAN</t>
  </si>
  <si>
    <t>ANT. PUESTO</t>
  </si>
  <si>
    <t>MAT.AD</t>
  </si>
  <si>
    <t>COMPARATIVO</t>
  </si>
  <si>
    <t>INSTITUCION</t>
  </si>
  <si>
    <t>ESPACIO FISICO</t>
  </si>
  <si>
    <t>DOCENTE</t>
  </si>
  <si>
    <t xml:space="preserve">EQUIPO </t>
  </si>
  <si>
    <t>ADMINISTRATIVO</t>
  </si>
  <si>
    <t>MANTTO A EQUIPO DE COMPUTO</t>
  </si>
  <si>
    <t>MANUAL</t>
  </si>
  <si>
    <t>CALIFICACION GENERAL</t>
  </si>
  <si>
    <t xml:space="preserve">   </t>
  </si>
  <si>
    <t xml:space="preserve">     </t>
  </si>
  <si>
    <t>IGUALDAD EN OPORTUNIDADES</t>
  </si>
  <si>
    <t>NO SE ME HA CONVOCADO</t>
  </si>
  <si>
    <t>RUBRO</t>
  </si>
  <si>
    <t>DIFERNCIA ENTRE
 PERIODODS</t>
  </si>
  <si>
    <t xml:space="preserve"> TABLA DE INDICADORES RESULTANTES DE LA ENCUESTA DE AMBIENTE DE TRABAJO 2017</t>
  </si>
  <si>
    <t>RESULTADOS 
GRALES. UAN</t>
  </si>
  <si>
    <t>CALIFICACION ÁREA: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</si>
</sst>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8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0" applyFont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applyAlignment="1"/>
    <xf numFmtId="0" fontId="3" fillId="0" borderId="0" xfId="0" applyFont="1" applyBorder="1" applyAlignment="1"/>
    <xf numFmtId="0" fontId="3" fillId="6" borderId="8" xfId="0" applyFont="1" applyFill="1" applyBorder="1" applyAlignment="1"/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shrinkToFit="1"/>
    </xf>
    <xf numFmtId="0" fontId="3" fillId="5" borderId="7" xfId="0" applyFont="1" applyFill="1" applyBorder="1"/>
    <xf numFmtId="10" fontId="0" fillId="5" borderId="7" xfId="1" applyNumberFormat="1" applyFont="1" applyFill="1" applyBorder="1"/>
    <xf numFmtId="0" fontId="3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/>
    <xf numFmtId="0" fontId="9" fillId="6" borderId="8" xfId="0" applyFont="1" applyFill="1" applyBorder="1" applyAlignment="1"/>
    <xf numFmtId="0" fontId="0" fillId="6" borderId="7" xfId="0" applyFill="1" applyBorder="1"/>
    <xf numFmtId="0" fontId="3" fillId="5" borderId="7" xfId="0" applyFont="1" applyFill="1" applyBorder="1" applyAlignment="1">
      <alignment horizontal="center" shrinkToFit="1"/>
    </xf>
    <xf numFmtId="10" fontId="0" fillId="0" borderId="7" xfId="1" applyNumberFormat="1" applyFont="1" applyFill="1" applyBorder="1"/>
    <xf numFmtId="0" fontId="0" fillId="0" borderId="0" xfId="0" applyFill="1" applyBorder="1"/>
    <xf numFmtId="10" fontId="0" fillId="0" borderId="0" xfId="1" applyNumberFormat="1" applyFont="1" applyFill="1" applyBorder="1"/>
    <xf numFmtId="0" fontId="3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 shrinkToFit="1"/>
    </xf>
    <xf numFmtId="10" fontId="0" fillId="0" borderId="7" xfId="0" applyNumberFormat="1" applyFill="1" applyBorder="1"/>
    <xf numFmtId="0" fontId="3" fillId="0" borderId="7" xfId="0" applyFont="1" applyFill="1" applyBorder="1" applyAlignment="1">
      <alignment shrinkToFit="1"/>
    </xf>
    <xf numFmtId="0" fontId="3" fillId="0" borderId="7" xfId="0" applyFont="1" applyFill="1" applyBorder="1"/>
    <xf numFmtId="9" fontId="0" fillId="0" borderId="7" xfId="1" applyFont="1" applyFill="1" applyBorder="1" applyAlignment="1">
      <alignment vertical="center"/>
    </xf>
    <xf numFmtId="10" fontId="0" fillId="0" borderId="7" xfId="1" applyNumberFormat="1" applyFont="1" applyFill="1" applyBorder="1" applyAlignment="1">
      <alignment vertic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 shrinkToFit="1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ont="1" applyFill="1" applyBorder="1" applyAlignment="1">
      <alignment horizontal="center" shrinkToFit="1"/>
    </xf>
    <xf numFmtId="10" fontId="3" fillId="6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6" borderId="7" xfId="0" applyFont="1" applyFill="1" applyBorder="1" applyAlignment="1"/>
    <xf numFmtId="10" fontId="3" fillId="6" borderId="21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0" fillId="0" borderId="10" xfId="0" applyFill="1" applyBorder="1"/>
    <xf numFmtId="10" fontId="0" fillId="0" borderId="0" xfId="0" applyNumberFormat="1" applyFill="1" applyBorder="1" applyAlignment="1">
      <alignment horizontal="center"/>
    </xf>
    <xf numFmtId="10" fontId="0" fillId="5" borderId="7" xfId="1" applyNumberFormat="1" applyFont="1" applyFill="1" applyBorder="1" applyAlignment="1">
      <alignment horizontal="center" shrinkToFit="1"/>
    </xf>
    <xf numFmtId="10" fontId="0" fillId="0" borderId="7" xfId="1" applyNumberFormat="1" applyFont="1" applyFill="1" applyBorder="1" applyAlignment="1">
      <alignment horizontal="center"/>
    </xf>
    <xf numFmtId="0" fontId="3" fillId="0" borderId="0" xfId="0" applyFont="1"/>
    <xf numFmtId="0" fontId="0" fillId="6" borderId="8" xfId="0" applyFill="1" applyBorder="1"/>
    <xf numFmtId="0" fontId="11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wrapText="1"/>
    </xf>
    <xf numFmtId="10" fontId="0" fillId="5" borderId="7" xfId="0" applyNumberFormat="1" applyFill="1" applyBorder="1"/>
    <xf numFmtId="0" fontId="0" fillId="0" borderId="22" xfId="0" applyBorder="1"/>
    <xf numFmtId="0" fontId="3" fillId="7" borderId="0" xfId="0" applyFont="1" applyFill="1" applyAlignment="1">
      <alignment horizontal="center"/>
    </xf>
    <xf numFmtId="0" fontId="0" fillId="8" borderId="0" xfId="0" applyFill="1"/>
    <xf numFmtId="10" fontId="0" fillId="6" borderId="8" xfId="0" applyNumberFormat="1" applyFill="1" applyBorder="1" applyAlignment="1"/>
    <xf numFmtId="0" fontId="0" fillId="6" borderId="10" xfId="0" applyFill="1" applyBorder="1" applyAlignment="1"/>
    <xf numFmtId="10" fontId="0" fillId="6" borderId="8" xfId="0" applyNumberFormat="1" applyFill="1" applyBorder="1"/>
    <xf numFmtId="0" fontId="0" fillId="6" borderId="10" xfId="0" applyFill="1" applyBorder="1"/>
    <xf numFmtId="0" fontId="4" fillId="0" borderId="0" xfId="0" applyFont="1"/>
    <xf numFmtId="0" fontId="0" fillId="0" borderId="15" xfId="0" applyBorder="1"/>
    <xf numFmtId="0" fontId="0" fillId="0" borderId="32" xfId="0" applyBorder="1"/>
    <xf numFmtId="0" fontId="0" fillId="0" borderId="26" xfId="0" applyBorder="1"/>
    <xf numFmtId="0" fontId="3" fillId="4" borderId="1" xfId="0" applyFont="1" applyFill="1" applyBorder="1" applyAlignment="1"/>
    <xf numFmtId="0" fontId="3" fillId="10" borderId="13" xfId="0" applyFont="1" applyFill="1" applyBorder="1" applyAlignment="1"/>
    <xf numFmtId="0" fontId="3" fillId="9" borderId="4" xfId="0" applyFont="1" applyFill="1" applyBorder="1" applyAlignment="1"/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6" borderId="7" xfId="0" applyFont="1" applyFill="1" applyBorder="1"/>
    <xf numFmtId="0" fontId="3" fillId="0" borderId="0" xfId="0" applyFont="1" applyFill="1" applyBorder="1"/>
    <xf numFmtId="0" fontId="3" fillId="6" borderId="22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0" fontId="3" fillId="5" borderId="7" xfId="1" applyNumberFormat="1" applyFont="1" applyFill="1" applyBorder="1"/>
    <xf numFmtId="11" fontId="6" fillId="0" borderId="0" xfId="0" applyNumberFormat="1" applyFont="1"/>
    <xf numFmtId="0" fontId="3" fillId="12" borderId="7" xfId="0" applyFont="1" applyFill="1" applyBorder="1"/>
    <xf numFmtId="0" fontId="0" fillId="12" borderId="8" xfId="0" applyFill="1" applyBorder="1" applyAlignment="1">
      <alignment horizontal="left" wrapText="1"/>
    </xf>
    <xf numFmtId="0" fontId="0" fillId="0" borderId="0" xfId="0" applyFill="1"/>
    <xf numFmtId="0" fontId="3" fillId="5" borderId="7" xfId="0" applyFont="1" applyFill="1" applyBorder="1" applyAlignment="1">
      <alignment horizontal="center" wrapText="1" shrinkToFit="1"/>
    </xf>
    <xf numFmtId="0" fontId="3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3" fillId="12" borderId="10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2" fillId="4" borderId="0" xfId="0" applyFont="1" applyFill="1" applyBorder="1" applyAlignment="1"/>
    <xf numFmtId="2" fontId="0" fillId="0" borderId="0" xfId="0" applyNumberFormat="1"/>
    <xf numFmtId="2" fontId="8" fillId="0" borderId="0" xfId="0" applyNumberFormat="1" applyFont="1" applyAlignment="1">
      <alignment horizontal="center" shrinkToFit="1"/>
    </xf>
    <xf numFmtId="2" fontId="8" fillId="0" borderId="0" xfId="0" applyNumberFormat="1" applyFont="1"/>
    <xf numFmtId="2" fontId="0" fillId="0" borderId="0" xfId="0" applyNumberFormat="1" applyFill="1"/>
    <xf numFmtId="2" fontId="8" fillId="0" borderId="0" xfId="0" applyNumberFormat="1" applyFont="1" applyAlignment="1">
      <alignment horizontal="center" vertical="center" shrinkToFit="1"/>
    </xf>
    <xf numFmtId="2" fontId="8" fillId="0" borderId="0" xfId="0" applyNumberFormat="1" applyFont="1" applyFill="1" applyBorder="1"/>
    <xf numFmtId="49" fontId="5" fillId="0" borderId="0" xfId="0" applyNumberFormat="1" applyFont="1" applyAlignment="1">
      <alignment horizontal="center"/>
    </xf>
    <xf numFmtId="12" fontId="0" fillId="0" borderId="0" xfId="0" applyNumberFormat="1"/>
    <xf numFmtId="12" fontId="8" fillId="0" borderId="0" xfId="0" applyNumberFormat="1" applyFont="1" applyAlignment="1">
      <alignment horizontal="center" shrinkToFit="1"/>
    </xf>
    <xf numFmtId="12" fontId="8" fillId="0" borderId="0" xfId="0" applyNumberFormat="1" applyFont="1"/>
    <xf numFmtId="12" fontId="8" fillId="0" borderId="0" xfId="0" applyNumberFormat="1" applyFont="1" applyAlignment="1">
      <alignment horizontal="right" shrinkToFit="1"/>
    </xf>
    <xf numFmtId="12" fontId="8" fillId="0" borderId="0" xfId="0" applyNumberFormat="1" applyFont="1" applyAlignment="1">
      <alignment horizontal="right"/>
    </xf>
    <xf numFmtId="12" fontId="0" fillId="0" borderId="0" xfId="0" applyNumberFormat="1" applyAlignment="1">
      <alignment horizontal="right"/>
    </xf>
    <xf numFmtId="10" fontId="0" fillId="0" borderId="0" xfId="1" applyNumberFormat="1" applyFont="1"/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10" fontId="2" fillId="4" borderId="14" xfId="0" applyNumberFormat="1" applyFont="1" applyFill="1" applyBorder="1" applyAlignment="1">
      <alignment horizontal="center"/>
    </xf>
    <xf numFmtId="10" fontId="0" fillId="0" borderId="14" xfId="1" applyNumberFormat="1" applyFont="1" applyFill="1" applyBorder="1" applyAlignment="1">
      <alignment horizontal="center"/>
    </xf>
    <xf numFmtId="0" fontId="4" fillId="4" borderId="0" xfId="0" applyFont="1" applyFill="1" applyBorder="1" applyAlignment="1"/>
    <xf numFmtId="10" fontId="2" fillId="4" borderId="0" xfId="1" applyNumberFormat="1" applyFont="1" applyFill="1" applyBorder="1" applyAlignment="1">
      <alignment horizontal="center"/>
    </xf>
    <xf numFmtId="10" fontId="2" fillId="4" borderId="14" xfId="1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10" fontId="3" fillId="3" borderId="0" xfId="0" applyNumberFormat="1" applyFont="1" applyFill="1" applyBorder="1" applyAlignment="1">
      <alignment horizontal="center"/>
    </xf>
    <xf numFmtId="0" fontId="2" fillId="4" borderId="5" xfId="0" applyFont="1" applyFill="1" applyBorder="1" applyAlignment="1"/>
    <xf numFmtId="10" fontId="2" fillId="4" borderId="5" xfId="0" applyNumberFormat="1" applyFont="1" applyFill="1" applyBorder="1" applyAlignment="1">
      <alignment horizontal="center"/>
    </xf>
    <xf numFmtId="10" fontId="2" fillId="4" borderId="6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13" xfId="0" applyBorder="1" applyAlignment="1">
      <alignment horizontal="left"/>
    </xf>
    <xf numFmtId="10" fontId="2" fillId="4" borderId="0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1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2" fillId="4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Fill="1"/>
    <xf numFmtId="11" fontId="14" fillId="0" borderId="0" xfId="0" applyNumberFormat="1" applyFont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10" fontId="0" fillId="0" borderId="0" xfId="1" applyNumberFormat="1" applyFont="1" applyBorder="1"/>
    <xf numFmtId="10" fontId="0" fillId="0" borderId="35" xfId="1" applyNumberFormat="1" applyFont="1" applyBorder="1"/>
    <xf numFmtId="10" fontId="0" fillId="0" borderId="36" xfId="1" applyNumberFormat="1" applyFont="1" applyBorder="1"/>
    <xf numFmtId="10" fontId="0" fillId="0" borderId="37" xfId="1" applyNumberFormat="1" applyFont="1" applyBorder="1"/>
    <xf numFmtId="0" fontId="0" fillId="0" borderId="38" xfId="0" applyBorder="1" applyAlignment="1">
      <alignment horizontal="left"/>
    </xf>
    <xf numFmtId="49" fontId="0" fillId="0" borderId="39" xfId="0" applyNumberFormat="1" applyBorder="1" applyAlignment="1">
      <alignment horizontal="left"/>
    </xf>
    <xf numFmtId="0" fontId="2" fillId="13" borderId="34" xfId="0" applyFont="1" applyFill="1" applyBorder="1" applyAlignment="1">
      <alignment horizontal="center"/>
    </xf>
    <xf numFmtId="0" fontId="2" fillId="13" borderId="40" xfId="0" applyFont="1" applyFill="1" applyBorder="1" applyAlignment="1">
      <alignment horizontal="center"/>
    </xf>
    <xf numFmtId="0" fontId="2" fillId="13" borderId="41" xfId="0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10" fontId="0" fillId="0" borderId="42" xfId="0" applyNumberFormat="1" applyBorder="1"/>
    <xf numFmtId="10" fontId="0" fillId="0" borderId="38" xfId="0" applyNumberFormat="1" applyBorder="1"/>
    <xf numFmtId="10" fontId="0" fillId="0" borderId="39" xfId="0" applyNumberFormat="1" applyBorder="1"/>
    <xf numFmtId="10" fontId="0" fillId="0" borderId="34" xfId="0" applyNumberFormat="1" applyBorder="1"/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9" fillId="14" borderId="44" xfId="0" applyFont="1" applyFill="1" applyBorder="1" applyAlignment="1">
      <alignment horizontal="center" vertical="center" wrapText="1"/>
    </xf>
    <xf numFmtId="10" fontId="9" fillId="14" borderId="45" xfId="0" applyNumberFormat="1" applyFont="1" applyFill="1" applyBorder="1" applyAlignment="1">
      <alignment horizontal="center"/>
    </xf>
    <xf numFmtId="10" fontId="7" fillId="14" borderId="45" xfId="1" applyNumberFormat="1" applyFont="1" applyFill="1" applyBorder="1" applyAlignment="1">
      <alignment horizontal="center"/>
    </xf>
    <xf numFmtId="10" fontId="9" fillId="14" borderId="45" xfId="1" applyNumberFormat="1" applyFont="1" applyFill="1" applyBorder="1" applyAlignment="1">
      <alignment horizontal="center"/>
    </xf>
    <xf numFmtId="10" fontId="9" fillId="14" borderId="46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7" xfId="0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Fill="1" applyBorder="1" applyAlignment="1"/>
    <xf numFmtId="0" fontId="0" fillId="0" borderId="5" xfId="0" applyFill="1" applyBorder="1" applyAlignment="1"/>
    <xf numFmtId="10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0" xfId="0" applyFill="1" applyBorder="1" applyAlignment="1"/>
    <xf numFmtId="0" fontId="0" fillId="3" borderId="1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0" fontId="0" fillId="3" borderId="0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3" xfId="0" applyBorder="1" applyAlignment="1"/>
    <xf numFmtId="0" fontId="0" fillId="0" borderId="0" xfId="0" applyBorder="1" applyAlignment="1"/>
    <xf numFmtId="0" fontId="0" fillId="9" borderId="13" xfId="0" applyFill="1" applyBorder="1" applyAlignment="1"/>
    <xf numFmtId="0" fontId="0" fillId="9" borderId="0" xfId="0" applyFill="1" applyBorder="1" applyAlignment="1"/>
    <xf numFmtId="0" fontId="2" fillId="4" borderId="2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10" fontId="4" fillId="10" borderId="23" xfId="0" applyNumberFormat="1" applyFont="1" applyFill="1" applyBorder="1" applyAlignment="1">
      <alignment horizontal="center"/>
    </xf>
    <xf numFmtId="10" fontId="4" fillId="10" borderId="28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10" fontId="0" fillId="11" borderId="0" xfId="0" applyNumberFormat="1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11" borderId="13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10" fontId="7" fillId="3" borderId="0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10" borderId="27" xfId="0" applyFont="1" applyFill="1" applyBorder="1" applyAlignment="1">
      <alignment horizontal="right"/>
    </xf>
    <xf numFmtId="0" fontId="2" fillId="10" borderId="11" xfId="0" applyFont="1" applyFill="1" applyBorder="1" applyAlignment="1">
      <alignment horizontal="right"/>
    </xf>
    <xf numFmtId="10" fontId="0" fillId="0" borderId="0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0" fillId="9" borderId="0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4" xfId="1" applyNumberFormat="1" applyFont="1" applyFill="1" applyBorder="1" applyAlignment="1">
      <alignment horizontal="center"/>
    </xf>
    <xf numFmtId="0" fontId="0" fillId="0" borderId="13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10" fontId="0" fillId="9" borderId="0" xfId="0" applyNumberFormat="1" applyFont="1" applyFill="1" applyBorder="1" applyAlignment="1">
      <alignment horizontal="center"/>
    </xf>
    <xf numFmtId="0" fontId="0" fillId="9" borderId="1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4" borderId="16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10" fontId="2" fillId="4" borderId="9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0" xfId="0" applyFont="1" applyBorder="1" applyAlignment="1">
      <alignment horizontal="right"/>
    </xf>
    <xf numFmtId="10" fontId="4" fillId="4" borderId="9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10" fontId="2" fillId="10" borderId="0" xfId="0" applyNumberFormat="1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10" fontId="7" fillId="10" borderId="0" xfId="1" applyNumberFormat="1" applyFont="1" applyFill="1" applyBorder="1" applyAlignment="1">
      <alignment horizontal="center"/>
    </xf>
    <xf numFmtId="10" fontId="7" fillId="10" borderId="14" xfId="1" applyNumberFormat="1" applyFont="1" applyFill="1" applyBorder="1" applyAlignment="1">
      <alignment horizontal="center"/>
    </xf>
    <xf numFmtId="0" fontId="0" fillId="9" borderId="13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0" fontId="7" fillId="10" borderId="0" xfId="0" applyNumberFormat="1" applyFont="1" applyFill="1" applyBorder="1" applyAlignment="1">
      <alignment horizontal="center"/>
    </xf>
    <xf numFmtId="10" fontId="7" fillId="10" borderId="14" xfId="0" applyNumberFormat="1" applyFont="1" applyFill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0" borderId="26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0" xfId="0" applyBorder="1" applyAlignment="1">
      <alignment horizontal="right"/>
    </xf>
    <xf numFmtId="10" fontId="3" fillId="6" borderId="8" xfId="0" applyNumberFormat="1" applyFont="1" applyFill="1" applyBorder="1" applyAlignment="1">
      <alignment horizontal="center"/>
    </xf>
    <xf numFmtId="10" fontId="3" fillId="6" borderId="10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left" wrapText="1"/>
    </xf>
    <xf numFmtId="0" fontId="7" fillId="6" borderId="10" xfId="0" applyFont="1" applyFill="1" applyBorder="1" applyAlignment="1">
      <alignment horizontal="left" wrapText="1"/>
    </xf>
    <xf numFmtId="0" fontId="0" fillId="0" borderId="7" xfId="0" applyFill="1" applyBorder="1" applyAlignment="1">
      <alignment horizontal="center" vertical="center"/>
    </xf>
    <xf numFmtId="10" fontId="3" fillId="6" borderId="7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0" fillId="6" borderId="22" xfId="0" applyFont="1" applyFill="1" applyBorder="1" applyAlignment="1">
      <alignment horizontal="left" shrinkToFit="1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 wrapText="1"/>
    </xf>
    <xf numFmtId="0" fontId="3" fillId="12" borderId="10" xfId="0" applyFont="1" applyFill="1" applyBorder="1" applyAlignment="1">
      <alignment horizontal="center" wrapText="1"/>
    </xf>
    <xf numFmtId="10" fontId="0" fillId="5" borderId="8" xfId="1" applyNumberFormat="1" applyFont="1" applyFill="1" applyBorder="1" applyAlignment="1">
      <alignment horizontal="center"/>
    </xf>
    <xf numFmtId="10" fontId="0" fillId="5" borderId="10" xfId="1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left" wrapText="1"/>
    </xf>
    <xf numFmtId="0" fontId="0" fillId="6" borderId="10" xfId="0" applyFont="1" applyFill="1" applyBorder="1" applyAlignment="1">
      <alignment horizontal="left" wrapText="1"/>
    </xf>
    <xf numFmtId="0" fontId="0" fillId="6" borderId="9" xfId="0" applyFont="1" applyFill="1" applyBorder="1" applyAlignment="1">
      <alignment horizontal="left"/>
    </xf>
    <xf numFmtId="0" fontId="0" fillId="6" borderId="10" xfId="0" applyFont="1" applyFill="1" applyBorder="1" applyAlignment="1">
      <alignment horizontal="left"/>
    </xf>
    <xf numFmtId="0" fontId="0" fillId="6" borderId="7" xfId="0" applyFill="1" applyBorder="1" applyAlignment="1">
      <alignment horizontal="left" wrapText="1" shrinkToFit="1"/>
    </xf>
    <xf numFmtId="0" fontId="0" fillId="6" borderId="7" xfId="0" applyFont="1" applyFill="1" applyBorder="1" applyAlignment="1">
      <alignment horizontal="left" wrapText="1" shrinkToFit="1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6" borderId="7" xfId="0" applyFill="1" applyBorder="1" applyAlignment="1">
      <alignment horizontal="left" wrapText="1"/>
    </xf>
    <xf numFmtId="10" fontId="0" fillId="6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0" fillId="6" borderId="7" xfId="0" applyFont="1" applyFill="1" applyBorder="1" applyAlignment="1">
      <alignment horizontal="left" wrapText="1" shrinkToFit="1"/>
    </xf>
    <xf numFmtId="0" fontId="0" fillId="6" borderId="23" xfId="0" applyFont="1" applyFill="1" applyBorder="1" applyAlignment="1">
      <alignment horizontal="left" wrapText="1"/>
    </xf>
    <xf numFmtId="0" fontId="0" fillId="6" borderId="2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left" wrapText="1" shrinkToFit="1"/>
    </xf>
    <xf numFmtId="0" fontId="10" fillId="6" borderId="9" xfId="0" applyFont="1" applyFill="1" applyBorder="1" applyAlignment="1">
      <alignment horizontal="left" wrapText="1" shrinkToFit="1"/>
    </xf>
    <xf numFmtId="0" fontId="10" fillId="6" borderId="10" xfId="0" applyFont="1" applyFill="1" applyBorder="1" applyAlignment="1">
      <alignment horizontal="left" wrapText="1" shrinkToFit="1"/>
    </xf>
    <xf numFmtId="10" fontId="0" fillId="6" borderId="8" xfId="0" applyNumberForma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6" borderId="8" xfId="0" applyFont="1" applyFill="1" applyBorder="1" applyAlignment="1">
      <alignment horizontal="center" wrapText="1" shrinkToFit="1"/>
    </xf>
    <xf numFmtId="0" fontId="3" fillId="6" borderId="9" xfId="0" applyFont="1" applyFill="1" applyBorder="1" applyAlignment="1">
      <alignment horizontal="center" wrapText="1" shrinkToFit="1"/>
    </xf>
    <xf numFmtId="0" fontId="3" fillId="6" borderId="10" xfId="0" applyFont="1" applyFill="1" applyBorder="1" applyAlignment="1">
      <alignment horizontal="center" wrapText="1" shrinkToFit="1"/>
    </xf>
    <xf numFmtId="0" fontId="11" fillId="6" borderId="8" xfId="0" applyFont="1" applyFill="1" applyBorder="1" applyAlignment="1">
      <alignment horizontal="left" wrapText="1" shrinkToFit="1"/>
    </xf>
    <xf numFmtId="0" fontId="11" fillId="6" borderId="9" xfId="0" applyFont="1" applyFill="1" applyBorder="1" applyAlignment="1">
      <alignment horizontal="left" wrapText="1" shrinkToFit="1"/>
    </xf>
    <xf numFmtId="0" fontId="11" fillId="6" borderId="10" xfId="0" applyFont="1" applyFill="1" applyBorder="1" applyAlignment="1">
      <alignment horizontal="left" wrapText="1" shrinkToFit="1"/>
    </xf>
    <xf numFmtId="0" fontId="0" fillId="6" borderId="8" xfId="0" applyFill="1" applyBorder="1" applyAlignment="1">
      <alignment horizontal="left" wrapText="1" shrinkToFit="1"/>
    </xf>
    <xf numFmtId="0" fontId="0" fillId="6" borderId="9" xfId="0" applyFont="1" applyFill="1" applyBorder="1" applyAlignment="1">
      <alignment horizontal="left" wrapText="1" shrinkToFit="1"/>
    </xf>
    <xf numFmtId="0" fontId="0" fillId="6" borderId="10" xfId="0" applyFont="1" applyFill="1" applyBorder="1" applyAlignment="1">
      <alignment horizontal="left" wrapText="1" shrinkToFit="1"/>
    </xf>
    <xf numFmtId="0" fontId="12" fillId="6" borderId="8" xfId="0" applyFont="1" applyFill="1" applyBorder="1" applyAlignment="1">
      <alignment horizontal="left" wrapText="1" shrinkToFit="1"/>
    </xf>
    <xf numFmtId="0" fontId="12" fillId="6" borderId="9" xfId="0" applyFont="1" applyFill="1" applyBorder="1" applyAlignment="1">
      <alignment horizontal="left" wrapText="1" shrinkToFit="1"/>
    </xf>
    <xf numFmtId="0" fontId="12" fillId="6" borderId="10" xfId="0" applyFont="1" applyFill="1" applyBorder="1" applyAlignment="1">
      <alignment horizontal="left" wrapText="1" shrinkToFit="1"/>
    </xf>
    <xf numFmtId="0" fontId="14" fillId="6" borderId="9" xfId="0" applyFont="1" applyFill="1" applyBorder="1" applyAlignment="1">
      <alignment horizontal="left" wrapText="1"/>
    </xf>
    <xf numFmtId="0" fontId="14" fillId="6" borderId="10" xfId="0" applyFont="1" applyFill="1" applyBorder="1" applyAlignment="1">
      <alignment horizontal="left" wrapText="1"/>
    </xf>
    <xf numFmtId="0" fontId="0" fillId="6" borderId="8" xfId="0" applyFont="1" applyFill="1" applyBorder="1" applyAlignment="1">
      <alignment horizontal="left" wrapText="1" shrinkToFit="1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8B8B8"/>
      <color rgb="FFAEDBEE"/>
      <color rgb="FF005696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COMPARATIVO POR RUBROS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COMPARATIVO!$L$4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5696"/>
            </a:solidFill>
          </c:spPr>
          <c:invertIfNegative val="0"/>
          <c:cat>
            <c:strRef>
              <c:f>COMPARATIVO!$K$5:$K$10</c:f>
              <c:strCache>
                <c:ptCount val="6"/>
                <c:pt idx="0">
                  <c:v>INSTITUCION</c:v>
                </c:pt>
                <c:pt idx="1">
                  <c:v>ESPACIO FISICO</c:v>
                </c:pt>
                <c:pt idx="2">
                  <c:v>EQUIPO Y MATERIAL</c:v>
                </c:pt>
                <c:pt idx="3">
                  <c:v>CONVIVENCIA CON COMPAÑEROS</c:v>
                </c:pt>
                <c:pt idx="4">
                  <c:v>MANDOS MEDIOS Y SUPERIORES</c:v>
                </c:pt>
                <c:pt idx="5">
                  <c:v>PUESTO DE TRABAJO</c:v>
                </c:pt>
              </c:strCache>
            </c:strRef>
          </c:cat>
          <c:val>
            <c:numRef>
              <c:f>COMPARATIVO!$L$5:$L$10</c:f>
              <c:numCache>
                <c:formatCode>0.00%</c:formatCode>
                <c:ptCount val="6"/>
                <c:pt idx="0">
                  <c:v>0.60763888888888884</c:v>
                </c:pt>
                <c:pt idx="1">
                  <c:v>0.80128205128205132</c:v>
                </c:pt>
                <c:pt idx="2">
                  <c:v>0.86004273504273498</c:v>
                </c:pt>
                <c:pt idx="3">
                  <c:v>0.6645299145299145</c:v>
                </c:pt>
                <c:pt idx="4">
                  <c:v>0.78285256410256399</c:v>
                </c:pt>
                <c:pt idx="5">
                  <c:v>0.83520299145299148</c:v>
                </c:pt>
              </c:numCache>
            </c:numRef>
          </c:val>
        </c:ser>
        <c:ser>
          <c:idx val="1"/>
          <c:order val="1"/>
          <c:tx>
            <c:strRef>
              <c:f>COMPARATIVO!$M$4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EDBEE"/>
            </a:solidFill>
          </c:spPr>
          <c:invertIfNegative val="0"/>
          <c:cat>
            <c:strRef>
              <c:f>COMPARATIVO!$K$5:$K$10</c:f>
              <c:strCache>
                <c:ptCount val="6"/>
                <c:pt idx="0">
                  <c:v>INSTITUCION</c:v>
                </c:pt>
                <c:pt idx="1">
                  <c:v>ESPACIO FISICO</c:v>
                </c:pt>
                <c:pt idx="2">
                  <c:v>EQUIPO Y MATERIAL</c:v>
                </c:pt>
                <c:pt idx="3">
                  <c:v>CONVIVENCIA CON COMPAÑEROS</c:v>
                </c:pt>
                <c:pt idx="4">
                  <c:v>MANDOS MEDIOS Y SUPERIORES</c:v>
                </c:pt>
                <c:pt idx="5">
                  <c:v>PUESTO DE TRABAJO</c:v>
                </c:pt>
              </c:strCache>
            </c:strRef>
          </c:cat>
          <c:val>
            <c:numRef>
              <c:f>COMPARATIVO!$M$5:$M$10</c:f>
              <c:numCache>
                <c:formatCode>0.00%</c:formatCode>
                <c:ptCount val="6"/>
                <c:pt idx="0">
                  <c:v>0.68355855855855852</c:v>
                </c:pt>
                <c:pt idx="1">
                  <c:v>0.83590733590733579</c:v>
                </c:pt>
                <c:pt idx="2">
                  <c:v>0.89114114114114107</c:v>
                </c:pt>
                <c:pt idx="3">
                  <c:v>0.72372372372372373</c:v>
                </c:pt>
                <c:pt idx="4">
                  <c:v>0.80893393393393398</c:v>
                </c:pt>
                <c:pt idx="5">
                  <c:v>0.84234234234234229</c:v>
                </c:pt>
              </c:numCache>
            </c:numRef>
          </c:val>
        </c:ser>
        <c:ser>
          <c:idx val="2"/>
          <c:order val="2"/>
          <c:tx>
            <c:strRef>
              <c:f>COMPARATIVO!$N$4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COMPARATIVO!$K$5:$K$10</c:f>
              <c:strCache>
                <c:ptCount val="6"/>
                <c:pt idx="0">
                  <c:v>INSTITUCION</c:v>
                </c:pt>
                <c:pt idx="1">
                  <c:v>ESPACIO FISICO</c:v>
                </c:pt>
                <c:pt idx="2">
                  <c:v>EQUIPO Y MATERIAL</c:v>
                </c:pt>
                <c:pt idx="3">
                  <c:v>CONVIVENCIA CON COMPAÑEROS</c:v>
                </c:pt>
                <c:pt idx="4">
                  <c:v>MANDOS MEDIOS Y SUPERIORES</c:v>
                </c:pt>
                <c:pt idx="5">
                  <c:v>PUESTO DE TRABAJO</c:v>
                </c:pt>
              </c:strCache>
            </c:strRef>
          </c:cat>
          <c:val>
            <c:numRef>
              <c:f>COMPARATIVO!$N$5:$N$10</c:f>
              <c:numCache>
                <c:formatCode>0.00%</c:formatCode>
                <c:ptCount val="6"/>
                <c:pt idx="0">
                  <c:v>0.6651022110972048</c:v>
                </c:pt>
                <c:pt idx="1">
                  <c:v>0.85760971055088686</c:v>
                </c:pt>
                <c:pt idx="2">
                  <c:v>0.86759259259259247</c:v>
                </c:pt>
                <c:pt idx="3">
                  <c:v>0.7429193899782135</c:v>
                </c:pt>
                <c:pt idx="4">
                  <c:v>0.81392381831959837</c:v>
                </c:pt>
                <c:pt idx="5">
                  <c:v>0.77995642701525048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1993344"/>
        <c:axId val="61995264"/>
        <c:axId val="0"/>
      </c:bar3DChart>
      <c:catAx>
        <c:axId val="61993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61995264"/>
        <c:crosses val="autoZero"/>
        <c:auto val="1"/>
        <c:lblAlgn val="ctr"/>
        <c:lblOffset val="100"/>
        <c:noMultiLvlLbl val="0"/>
      </c:catAx>
      <c:valAx>
        <c:axId val="61995264"/>
        <c:scaling>
          <c:orientation val="minMax"/>
          <c:max val="1"/>
          <c:min val="0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6199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742949</xdr:colOff>
      <xdr:row>11</xdr:row>
      <xdr:rowOff>176212</xdr:rowOff>
    </xdr:from>
    <xdr:to>
      <xdr:col>21</xdr:col>
      <xdr:colOff>561975</xdr:colOff>
      <xdr:row>44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ODAS LAS AREA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0"/>
  <sheetViews>
    <sheetView workbookViewId="0">
      <selection activeCell="AM21" sqref="AM21"/>
    </sheetView>
  </sheetViews>
  <sheetFormatPr baseColWidth="10" defaultColWidth="4.7109375" defaultRowHeight="11.25" x14ac:dyDescent="0.2"/>
  <cols>
    <col min="1" max="21" width="4.7109375" style="1"/>
    <col min="22" max="29" width="4.7109375" style="2"/>
    <col min="30" max="30" width="4.7109375" style="1"/>
    <col min="31" max="34" width="4.7109375" style="2"/>
    <col min="35" max="43" width="4.7109375" style="1" customWidth="1"/>
    <col min="44" max="44" width="4.7109375" style="2" customWidth="1"/>
    <col min="45" max="52" width="4.7109375" style="1" customWidth="1"/>
    <col min="53" max="16384" width="4.7109375" style="1"/>
  </cols>
  <sheetData>
    <row r="1" spans="1:53" s="5" customFormat="1" x14ac:dyDescent="0.2"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  <c r="V1" s="5">
        <v>21</v>
      </c>
      <c r="W1" s="5">
        <v>22</v>
      </c>
      <c r="X1" s="5">
        <v>23</v>
      </c>
      <c r="Y1" s="5">
        <v>24</v>
      </c>
      <c r="Z1" s="5">
        <v>25</v>
      </c>
      <c r="AA1" s="5">
        <v>26</v>
      </c>
      <c r="AB1" s="5">
        <v>27</v>
      </c>
      <c r="AC1" s="5">
        <v>28</v>
      </c>
      <c r="AD1" s="5">
        <v>29</v>
      </c>
      <c r="AE1" s="5">
        <v>30</v>
      </c>
      <c r="AF1" s="5">
        <v>31</v>
      </c>
      <c r="AG1" s="5">
        <v>32</v>
      </c>
      <c r="AH1" s="5">
        <v>33</v>
      </c>
      <c r="AI1" s="5">
        <v>34</v>
      </c>
      <c r="AJ1" s="5">
        <v>35</v>
      </c>
      <c r="AK1" s="5">
        <v>36</v>
      </c>
      <c r="AL1" s="5">
        <v>37</v>
      </c>
      <c r="AM1" s="5">
        <v>38</v>
      </c>
      <c r="AN1" s="5">
        <v>39</v>
      </c>
      <c r="AO1" s="5">
        <v>40</v>
      </c>
      <c r="AP1" s="5">
        <v>41</v>
      </c>
      <c r="AQ1" s="5">
        <v>42</v>
      </c>
      <c r="AR1" s="5">
        <v>43</v>
      </c>
      <c r="AS1" s="5">
        <v>44</v>
      </c>
      <c r="AT1" s="5">
        <v>45</v>
      </c>
      <c r="AU1" s="5">
        <v>47</v>
      </c>
      <c r="AV1" s="5">
        <v>46</v>
      </c>
      <c r="AW1" s="5">
        <v>48</v>
      </c>
      <c r="AX1" s="5">
        <v>49</v>
      </c>
      <c r="AY1" s="5">
        <v>50</v>
      </c>
      <c r="AZ1" s="5">
        <v>51</v>
      </c>
      <c r="BA1" s="5">
        <v>52</v>
      </c>
    </row>
    <row r="2" spans="1:53" s="3" customFormat="1" x14ac:dyDescent="0.2">
      <c r="B2" s="3" t="s">
        <v>186</v>
      </c>
      <c r="C2" s="3" t="s">
        <v>187</v>
      </c>
      <c r="D2" s="3" t="s">
        <v>188</v>
      </c>
      <c r="E2" s="3" t="s">
        <v>189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  <c r="M2" s="3" t="s">
        <v>2</v>
      </c>
      <c r="N2" s="3" t="s">
        <v>197</v>
      </c>
      <c r="O2" s="3" t="s">
        <v>198</v>
      </c>
      <c r="P2" s="3" t="s">
        <v>199</v>
      </c>
      <c r="Q2" s="3" t="s">
        <v>200</v>
      </c>
      <c r="R2" s="3" t="s">
        <v>201</v>
      </c>
      <c r="S2" s="3" t="s">
        <v>204</v>
      </c>
      <c r="T2" s="3" t="s">
        <v>202</v>
      </c>
      <c r="U2" s="3" t="s">
        <v>203</v>
      </c>
      <c r="V2" s="4" t="s">
        <v>205</v>
      </c>
      <c r="W2" s="4" t="s">
        <v>206</v>
      </c>
      <c r="X2" s="4" t="s">
        <v>207</v>
      </c>
      <c r="Y2" s="4" t="s">
        <v>208</v>
      </c>
      <c r="Z2" s="4" t="s">
        <v>209</v>
      </c>
      <c r="AA2" s="4" t="s">
        <v>210</v>
      </c>
      <c r="AB2" s="4" t="s">
        <v>211</v>
      </c>
      <c r="AC2" s="4" t="s">
        <v>212</v>
      </c>
      <c r="AD2" s="4" t="s">
        <v>213</v>
      </c>
      <c r="AE2" s="4" t="s">
        <v>214</v>
      </c>
      <c r="AF2" s="4" t="s">
        <v>215</v>
      </c>
      <c r="AG2" s="4" t="s">
        <v>216</v>
      </c>
      <c r="AH2" s="4" t="s">
        <v>217</v>
      </c>
      <c r="AI2" s="3" t="s">
        <v>218</v>
      </c>
      <c r="AJ2" s="3" t="s">
        <v>220</v>
      </c>
      <c r="AK2" s="3" t="s">
        <v>221</v>
      </c>
      <c r="AL2" s="3" t="s">
        <v>219</v>
      </c>
      <c r="AM2" s="3" t="s">
        <v>223</v>
      </c>
      <c r="AN2" s="3" t="s">
        <v>222</v>
      </c>
      <c r="AO2" s="3" t="s">
        <v>1</v>
      </c>
      <c r="AP2" s="3" t="s">
        <v>0</v>
      </c>
      <c r="AQ2" s="3" t="s">
        <v>224</v>
      </c>
      <c r="AR2" s="4" t="s">
        <v>226</v>
      </c>
      <c r="AS2" s="3" t="s">
        <v>227</v>
      </c>
      <c r="AT2" s="3" t="s">
        <v>228</v>
      </c>
      <c r="AU2" s="3" t="s">
        <v>229</v>
      </c>
      <c r="AV2" s="3" t="s">
        <v>225</v>
      </c>
      <c r="AW2" s="3" t="s">
        <v>230</v>
      </c>
      <c r="AX2" s="3" t="s">
        <v>231</v>
      </c>
      <c r="AY2" s="3" t="s">
        <v>232</v>
      </c>
      <c r="AZ2" s="3" t="s">
        <v>233</v>
      </c>
      <c r="BA2" s="3" t="s">
        <v>234</v>
      </c>
    </row>
    <row r="3" spans="1:53" ht="15" x14ac:dyDescent="0.25">
      <c r="A3" s="1">
        <v>1481</v>
      </c>
      <c r="B3">
        <v>4</v>
      </c>
      <c r="C3">
        <v>2</v>
      </c>
      <c r="D3">
        <v>6</v>
      </c>
      <c r="E3">
        <v>2</v>
      </c>
      <c r="F3">
        <v>2</v>
      </c>
      <c r="G3">
        <v>1</v>
      </c>
      <c r="H3">
        <v>5</v>
      </c>
      <c r="I3">
        <v>3</v>
      </c>
      <c r="J3">
        <v>1</v>
      </c>
      <c r="K3">
        <v>2</v>
      </c>
      <c r="L3">
        <v>1</v>
      </c>
      <c r="M3">
        <v>4</v>
      </c>
      <c r="N3">
        <v>2</v>
      </c>
      <c r="O3">
        <v>3</v>
      </c>
      <c r="P3">
        <v>2</v>
      </c>
      <c r="Q3">
        <v>3</v>
      </c>
      <c r="R3">
        <v>3</v>
      </c>
      <c r="S3">
        <v>3</v>
      </c>
      <c r="T3">
        <v>1</v>
      </c>
      <c r="U3">
        <v>3</v>
      </c>
      <c r="V3"/>
      <c r="W3"/>
      <c r="X3"/>
      <c r="Y3">
        <v>2</v>
      </c>
      <c r="Z3">
        <v>2</v>
      </c>
      <c r="AA3">
        <v>2</v>
      </c>
      <c r="AB3"/>
      <c r="AC3"/>
      <c r="AD3">
        <v>2</v>
      </c>
      <c r="AE3">
        <v>2</v>
      </c>
      <c r="AF3">
        <v>2</v>
      </c>
      <c r="AG3">
        <v>1</v>
      </c>
      <c r="AH3">
        <v>2</v>
      </c>
      <c r="AI3">
        <v>3</v>
      </c>
      <c r="AJ3">
        <v>2</v>
      </c>
      <c r="AK3">
        <v>2</v>
      </c>
      <c r="AL3">
        <v>2</v>
      </c>
      <c r="AM3">
        <v>3</v>
      </c>
      <c r="AN3">
        <v>1</v>
      </c>
      <c r="AO3">
        <v>2</v>
      </c>
      <c r="AP3">
        <v>2</v>
      </c>
      <c r="AQ3">
        <v>1</v>
      </c>
      <c r="AR3">
        <v>4</v>
      </c>
      <c r="AS3">
        <v>1</v>
      </c>
      <c r="AT3">
        <v>2</v>
      </c>
      <c r="AU3">
        <v>2</v>
      </c>
      <c r="AV3">
        <v>2</v>
      </c>
      <c r="AW3">
        <v>1</v>
      </c>
      <c r="AX3">
        <v>1</v>
      </c>
      <c r="AY3">
        <v>3</v>
      </c>
      <c r="AZ3">
        <v>1</v>
      </c>
      <c r="BA3">
        <v>391</v>
      </c>
    </row>
    <row r="4" spans="1:53" ht="15" x14ac:dyDescent="0.25">
      <c r="A4" s="1">
        <v>1482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5</v>
      </c>
      <c r="I4">
        <v>1</v>
      </c>
      <c r="J4">
        <v>2</v>
      </c>
      <c r="K4">
        <v>2</v>
      </c>
      <c r="L4">
        <v>1</v>
      </c>
      <c r="M4">
        <v>1</v>
      </c>
      <c r="N4">
        <v>2</v>
      </c>
      <c r="O4">
        <v>1</v>
      </c>
      <c r="P4">
        <v>1</v>
      </c>
      <c r="Q4">
        <v>2</v>
      </c>
      <c r="R4">
        <v>3</v>
      </c>
      <c r="S4">
        <v>2</v>
      </c>
      <c r="T4">
        <v>1</v>
      </c>
      <c r="U4">
        <v>2</v>
      </c>
      <c r="V4"/>
      <c r="W4"/>
      <c r="X4"/>
      <c r="Y4">
        <v>1</v>
      </c>
      <c r="Z4">
        <v>1</v>
      </c>
      <c r="AA4">
        <v>2</v>
      </c>
      <c r="AB4"/>
      <c r="AC4"/>
      <c r="AD4">
        <v>1</v>
      </c>
      <c r="AE4">
        <v>1</v>
      </c>
      <c r="AF4">
        <v>2</v>
      </c>
      <c r="AG4">
        <v>2</v>
      </c>
      <c r="AH4">
        <v>2</v>
      </c>
      <c r="AI4">
        <v>2</v>
      </c>
      <c r="AJ4">
        <v>2</v>
      </c>
      <c r="AK4">
        <v>1</v>
      </c>
      <c r="AL4">
        <v>2</v>
      </c>
      <c r="AM4">
        <v>2</v>
      </c>
      <c r="AN4">
        <v>1</v>
      </c>
      <c r="AO4">
        <v>1</v>
      </c>
      <c r="AP4">
        <v>1</v>
      </c>
      <c r="AQ4">
        <v>1</v>
      </c>
      <c r="AR4">
        <v>3</v>
      </c>
      <c r="AS4">
        <v>2</v>
      </c>
      <c r="AT4">
        <v>1</v>
      </c>
      <c r="AU4">
        <v>2</v>
      </c>
      <c r="AV4">
        <v>1</v>
      </c>
      <c r="AW4">
        <v>1</v>
      </c>
      <c r="AX4">
        <v>1</v>
      </c>
      <c r="AY4">
        <v>1</v>
      </c>
      <c r="AZ4">
        <v>1</v>
      </c>
      <c r="BA4">
        <v>391</v>
      </c>
    </row>
    <row r="5" spans="1:53" ht="15" x14ac:dyDescent="0.25">
      <c r="A5" s="1">
        <v>1483</v>
      </c>
      <c r="B5">
        <v>1</v>
      </c>
      <c r="C5">
        <v>2</v>
      </c>
      <c r="D5">
        <v>2</v>
      </c>
      <c r="E5">
        <v>2</v>
      </c>
      <c r="F5">
        <v>2</v>
      </c>
      <c r="G5">
        <v>1</v>
      </c>
      <c r="H5">
        <v>5</v>
      </c>
      <c r="I5">
        <v>3</v>
      </c>
      <c r="J5">
        <v>2</v>
      </c>
      <c r="K5">
        <v>2</v>
      </c>
      <c r="L5">
        <v>1</v>
      </c>
      <c r="M5">
        <v>4</v>
      </c>
      <c r="N5">
        <v>3</v>
      </c>
      <c r="O5">
        <v>3</v>
      </c>
      <c r="P5">
        <v>1</v>
      </c>
      <c r="Q5">
        <v>3</v>
      </c>
      <c r="R5">
        <v>3</v>
      </c>
      <c r="S5">
        <v>2</v>
      </c>
      <c r="T5">
        <v>1</v>
      </c>
      <c r="U5">
        <v>2</v>
      </c>
      <c r="V5"/>
      <c r="W5"/>
      <c r="X5"/>
      <c r="Y5">
        <v>1</v>
      </c>
      <c r="Z5">
        <v>1</v>
      </c>
      <c r="AA5">
        <v>2</v>
      </c>
      <c r="AB5"/>
      <c r="AC5"/>
      <c r="AD5">
        <v>2</v>
      </c>
      <c r="AE5">
        <v>1</v>
      </c>
      <c r="AF5">
        <v>2</v>
      </c>
      <c r="AG5">
        <v>2</v>
      </c>
      <c r="AH5">
        <v>3</v>
      </c>
      <c r="AI5">
        <v>1</v>
      </c>
      <c r="AJ5">
        <v>2</v>
      </c>
      <c r="AK5">
        <v>2</v>
      </c>
      <c r="AL5">
        <v>1</v>
      </c>
      <c r="AM5">
        <v>2</v>
      </c>
      <c r="AN5">
        <v>1</v>
      </c>
      <c r="AO5">
        <v>1</v>
      </c>
      <c r="AP5">
        <v>1</v>
      </c>
      <c r="AQ5">
        <v>1</v>
      </c>
      <c r="AR5">
        <v>4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3</v>
      </c>
      <c r="AZ5">
        <v>1</v>
      </c>
      <c r="BA5">
        <v>391</v>
      </c>
    </row>
    <row r="6" spans="1:53" ht="15" x14ac:dyDescent="0.25">
      <c r="A6" s="1">
        <v>1484</v>
      </c>
      <c r="B6">
        <v>3</v>
      </c>
      <c r="C6">
        <v>1</v>
      </c>
      <c r="D6">
        <v>3</v>
      </c>
      <c r="E6">
        <v>2</v>
      </c>
      <c r="F6">
        <v>1</v>
      </c>
      <c r="G6">
        <v>1</v>
      </c>
      <c r="H6">
        <v>4</v>
      </c>
      <c r="I6">
        <v>4</v>
      </c>
      <c r="J6">
        <v>2</v>
      </c>
      <c r="K6">
        <v>3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3</v>
      </c>
      <c r="T6">
        <v>1</v>
      </c>
      <c r="U6">
        <v>3</v>
      </c>
      <c r="V6"/>
      <c r="W6"/>
      <c r="X6"/>
      <c r="Y6"/>
      <c r="Z6"/>
      <c r="AA6"/>
      <c r="AB6">
        <v>2</v>
      </c>
      <c r="AC6">
        <v>1</v>
      </c>
      <c r="AD6">
        <v>3</v>
      </c>
      <c r="AE6">
        <v>3</v>
      </c>
      <c r="AF6">
        <v>4</v>
      </c>
      <c r="AG6">
        <v>1</v>
      </c>
      <c r="AH6">
        <v>4</v>
      </c>
      <c r="AI6">
        <v>4</v>
      </c>
      <c r="AJ6">
        <v>2</v>
      </c>
      <c r="AK6">
        <v>3</v>
      </c>
      <c r="AL6">
        <v>2</v>
      </c>
      <c r="AM6">
        <v>3</v>
      </c>
      <c r="AN6">
        <v>2</v>
      </c>
      <c r="AO6">
        <v>2</v>
      </c>
      <c r="AP6">
        <v>4</v>
      </c>
      <c r="AQ6">
        <v>1</v>
      </c>
      <c r="AR6">
        <v>1</v>
      </c>
      <c r="AS6">
        <v>1</v>
      </c>
      <c r="AT6">
        <v>1</v>
      </c>
      <c r="AU6">
        <v>2</v>
      </c>
      <c r="AV6">
        <v>2</v>
      </c>
      <c r="AW6">
        <v>3</v>
      </c>
      <c r="AX6">
        <v>1</v>
      </c>
      <c r="AY6">
        <v>2</v>
      </c>
      <c r="AZ6">
        <v>1</v>
      </c>
      <c r="BA6">
        <v>391</v>
      </c>
    </row>
    <row r="7" spans="1:53" ht="15" x14ac:dyDescent="0.25">
      <c r="A7" s="1">
        <v>1485</v>
      </c>
      <c r="B7">
        <v>3</v>
      </c>
      <c r="C7">
        <v>2</v>
      </c>
      <c r="D7">
        <v>2</v>
      </c>
      <c r="E7">
        <v>2</v>
      </c>
      <c r="F7">
        <v>2</v>
      </c>
      <c r="G7">
        <v>2</v>
      </c>
      <c r="H7">
        <v>5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2</v>
      </c>
      <c r="T7">
        <v>1</v>
      </c>
      <c r="U7">
        <v>1</v>
      </c>
      <c r="V7"/>
      <c r="W7"/>
      <c r="X7"/>
      <c r="Y7">
        <v>1</v>
      </c>
      <c r="Z7">
        <v>1</v>
      </c>
      <c r="AA7">
        <v>2</v>
      </c>
      <c r="AB7"/>
      <c r="AC7"/>
      <c r="AD7">
        <v>1</v>
      </c>
      <c r="AE7">
        <v>2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2</v>
      </c>
      <c r="AN7">
        <v>1</v>
      </c>
      <c r="AO7">
        <v>1</v>
      </c>
      <c r="AP7">
        <v>1</v>
      </c>
      <c r="AQ7">
        <v>1</v>
      </c>
      <c r="AR7">
        <v>5</v>
      </c>
      <c r="AS7">
        <v>2</v>
      </c>
      <c r="AT7">
        <v>1</v>
      </c>
      <c r="AU7">
        <v>2</v>
      </c>
      <c r="AV7">
        <v>2</v>
      </c>
      <c r="AW7">
        <v>2</v>
      </c>
      <c r="AX7">
        <v>1</v>
      </c>
      <c r="AY7">
        <v>3</v>
      </c>
      <c r="AZ7">
        <v>1</v>
      </c>
      <c r="BA7">
        <v>391</v>
      </c>
    </row>
    <row r="8" spans="1:53" ht="15" x14ac:dyDescent="0.25">
      <c r="A8" s="1">
        <v>1486</v>
      </c>
      <c r="B8">
        <v>3</v>
      </c>
      <c r="C8">
        <v>2</v>
      </c>
      <c r="D8">
        <v>3</v>
      </c>
      <c r="E8">
        <v>3</v>
      </c>
      <c r="F8">
        <v>2</v>
      </c>
      <c r="G8">
        <v>1</v>
      </c>
      <c r="H8">
        <v>4</v>
      </c>
      <c r="I8">
        <v>2</v>
      </c>
      <c r="J8">
        <v>2</v>
      </c>
      <c r="K8">
        <v>1</v>
      </c>
      <c r="L8">
        <v>1</v>
      </c>
      <c r="M8">
        <v>1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1</v>
      </c>
      <c r="U8">
        <v>2</v>
      </c>
      <c r="V8"/>
      <c r="W8"/>
      <c r="X8"/>
      <c r="Y8">
        <v>1</v>
      </c>
      <c r="Z8">
        <v>2</v>
      </c>
      <c r="AA8">
        <v>2</v>
      </c>
      <c r="AB8"/>
      <c r="AC8"/>
      <c r="AD8">
        <v>1</v>
      </c>
      <c r="AE8">
        <v>1</v>
      </c>
      <c r="AF8">
        <v>2</v>
      </c>
      <c r="AG8">
        <v>2</v>
      </c>
      <c r="AH8">
        <v>2</v>
      </c>
      <c r="AI8">
        <v>1</v>
      </c>
      <c r="AJ8">
        <v>2</v>
      </c>
      <c r="AK8">
        <v>2</v>
      </c>
      <c r="AL8">
        <v>2</v>
      </c>
      <c r="AM8">
        <v>2</v>
      </c>
      <c r="AN8">
        <v>1</v>
      </c>
      <c r="AO8">
        <v>2</v>
      </c>
      <c r="AP8">
        <v>2</v>
      </c>
      <c r="AQ8">
        <v>1</v>
      </c>
      <c r="AR8">
        <v>3</v>
      </c>
      <c r="AS8">
        <v>1</v>
      </c>
      <c r="AT8">
        <v>2</v>
      </c>
      <c r="AU8">
        <v>2</v>
      </c>
      <c r="AV8">
        <v>2</v>
      </c>
      <c r="AW8">
        <v>1</v>
      </c>
      <c r="AX8">
        <v>1</v>
      </c>
      <c r="AY8">
        <v>1</v>
      </c>
      <c r="AZ8">
        <v>1</v>
      </c>
      <c r="BA8">
        <v>391</v>
      </c>
    </row>
    <row r="9" spans="1:53" ht="15" x14ac:dyDescent="0.25">
      <c r="A9" s="1">
        <v>1487</v>
      </c>
      <c r="B9">
        <v>2</v>
      </c>
      <c r="C9">
        <v>2</v>
      </c>
      <c r="D9">
        <v>2</v>
      </c>
      <c r="E9">
        <v>2</v>
      </c>
      <c r="F9">
        <v>2</v>
      </c>
      <c r="G9">
        <v>1</v>
      </c>
      <c r="H9">
        <v>5</v>
      </c>
      <c r="I9">
        <v>2</v>
      </c>
      <c r="J9">
        <v>2</v>
      </c>
      <c r="K9">
        <v>1</v>
      </c>
      <c r="L9">
        <v>2</v>
      </c>
      <c r="M9">
        <v>4</v>
      </c>
      <c r="N9">
        <v>2</v>
      </c>
      <c r="O9">
        <v>2</v>
      </c>
      <c r="P9">
        <v>2</v>
      </c>
      <c r="Q9">
        <v>2</v>
      </c>
      <c r="R9">
        <v>2</v>
      </c>
      <c r="S9">
        <v>3</v>
      </c>
      <c r="T9">
        <v>1</v>
      </c>
      <c r="U9">
        <v>2</v>
      </c>
      <c r="V9"/>
      <c r="W9"/>
      <c r="X9"/>
      <c r="Y9">
        <v>2</v>
      </c>
      <c r="Z9">
        <v>2</v>
      </c>
      <c r="AA9">
        <v>3</v>
      </c>
      <c r="AB9"/>
      <c r="AC9"/>
      <c r="AD9">
        <v>3</v>
      </c>
      <c r="AE9">
        <v>1</v>
      </c>
      <c r="AF9">
        <v>2</v>
      </c>
      <c r="AG9">
        <v>2</v>
      </c>
      <c r="AH9">
        <v>2</v>
      </c>
      <c r="AI9">
        <v>2</v>
      </c>
      <c r="AJ9">
        <v>3</v>
      </c>
      <c r="AK9">
        <v>1</v>
      </c>
      <c r="AL9">
        <v>3</v>
      </c>
      <c r="AM9">
        <v>3</v>
      </c>
      <c r="AN9">
        <v>1</v>
      </c>
      <c r="AO9">
        <v>1</v>
      </c>
      <c r="AP9">
        <v>2</v>
      </c>
      <c r="AQ9">
        <v>2</v>
      </c>
      <c r="AR9">
        <v>3</v>
      </c>
      <c r="AS9">
        <v>1</v>
      </c>
      <c r="AT9">
        <v>1</v>
      </c>
      <c r="AU9">
        <v>1</v>
      </c>
      <c r="AV9">
        <v>4</v>
      </c>
      <c r="AW9">
        <v>1</v>
      </c>
      <c r="AX9">
        <v>1</v>
      </c>
      <c r="AY9">
        <v>3</v>
      </c>
      <c r="AZ9">
        <v>1</v>
      </c>
      <c r="BA9">
        <v>391</v>
      </c>
    </row>
    <row r="10" spans="1:53" ht="15" x14ac:dyDescent="0.25">
      <c r="A10" s="1">
        <v>1488</v>
      </c>
      <c r="B10">
        <v>3</v>
      </c>
      <c r="C10">
        <v>2</v>
      </c>
      <c r="D10">
        <v>2</v>
      </c>
      <c r="E10">
        <v>2</v>
      </c>
      <c r="F10">
        <v>2</v>
      </c>
      <c r="G10">
        <v>2</v>
      </c>
      <c r="H10">
        <v>5</v>
      </c>
      <c r="I10">
        <v>1</v>
      </c>
      <c r="J10">
        <v>1</v>
      </c>
      <c r="K10">
        <v>2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2</v>
      </c>
      <c r="T10">
        <v>1</v>
      </c>
      <c r="U10">
        <v>1</v>
      </c>
      <c r="V10"/>
      <c r="W10"/>
      <c r="X10"/>
      <c r="Y10">
        <v>1</v>
      </c>
      <c r="Z10">
        <v>1</v>
      </c>
      <c r="AA10">
        <v>1</v>
      </c>
      <c r="AB10"/>
      <c r="AC10"/>
      <c r="AD10">
        <v>1</v>
      </c>
      <c r="AE10">
        <v>1</v>
      </c>
      <c r="AF10">
        <v>1</v>
      </c>
      <c r="AG10">
        <v>1</v>
      </c>
      <c r="AH10">
        <v>1</v>
      </c>
      <c r="AI10">
        <v>2</v>
      </c>
      <c r="AJ10">
        <v>2</v>
      </c>
      <c r="AK10">
        <v>1</v>
      </c>
      <c r="AL10">
        <v>1</v>
      </c>
      <c r="AM10">
        <v>2</v>
      </c>
      <c r="AN10">
        <v>1</v>
      </c>
      <c r="AO10">
        <v>1</v>
      </c>
      <c r="AP10">
        <v>1</v>
      </c>
      <c r="AQ10">
        <v>1</v>
      </c>
      <c r="AR10">
        <v>4</v>
      </c>
      <c r="AS10">
        <v>1</v>
      </c>
      <c r="AT10">
        <v>2</v>
      </c>
      <c r="AU10">
        <v>2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391</v>
      </c>
    </row>
    <row r="11" spans="1:53" ht="15" x14ac:dyDescent="0.25">
      <c r="A11" s="1">
        <v>1489</v>
      </c>
      <c r="B11">
        <v>3</v>
      </c>
      <c r="C11">
        <v>2</v>
      </c>
      <c r="D11">
        <v>2</v>
      </c>
      <c r="E11">
        <v>2</v>
      </c>
      <c r="F11">
        <v>2</v>
      </c>
      <c r="G11">
        <v>1</v>
      </c>
      <c r="H11">
        <v>5</v>
      </c>
      <c r="I11">
        <v>1</v>
      </c>
      <c r="J11">
        <v>2</v>
      </c>
      <c r="K11">
        <v>2</v>
      </c>
      <c r="L11">
        <v>1</v>
      </c>
      <c r="M11">
        <v>4</v>
      </c>
      <c r="N11">
        <v>3</v>
      </c>
      <c r="O11">
        <v>3</v>
      </c>
      <c r="P11">
        <v>3</v>
      </c>
      <c r="Q11">
        <v>2</v>
      </c>
      <c r="R11">
        <v>2</v>
      </c>
      <c r="S11">
        <v>2</v>
      </c>
      <c r="T11">
        <v>1</v>
      </c>
      <c r="U11">
        <v>2</v>
      </c>
      <c r="V11"/>
      <c r="W11"/>
      <c r="X11"/>
      <c r="Y11">
        <v>1</v>
      </c>
      <c r="Z11">
        <v>2</v>
      </c>
      <c r="AA11">
        <v>1</v>
      </c>
      <c r="AB11"/>
      <c r="AC11"/>
      <c r="AD11">
        <v>3</v>
      </c>
      <c r="AE11">
        <v>2</v>
      </c>
      <c r="AF11">
        <v>3</v>
      </c>
      <c r="AG11">
        <v>3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3</v>
      </c>
      <c r="AQ11">
        <v>1</v>
      </c>
      <c r="AR11">
        <v>5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3</v>
      </c>
      <c r="AZ11">
        <v>2</v>
      </c>
      <c r="BA11">
        <v>391</v>
      </c>
    </row>
    <row r="12" spans="1:53" ht="15" x14ac:dyDescent="0.25">
      <c r="A12" s="1">
        <v>1490</v>
      </c>
      <c r="B12">
        <v>3</v>
      </c>
      <c r="C12">
        <v>2</v>
      </c>
      <c r="D12">
        <v>3</v>
      </c>
      <c r="E12">
        <v>2</v>
      </c>
      <c r="F12">
        <v>2</v>
      </c>
      <c r="G12">
        <v>1</v>
      </c>
      <c r="H12">
        <v>5</v>
      </c>
      <c r="I12">
        <v>3</v>
      </c>
      <c r="J12">
        <v>1</v>
      </c>
      <c r="K12">
        <v>1</v>
      </c>
      <c r="L12">
        <v>1</v>
      </c>
      <c r="M12">
        <v>4</v>
      </c>
      <c r="N12">
        <v>1</v>
      </c>
      <c r="O12">
        <v>1</v>
      </c>
      <c r="P12">
        <v>2</v>
      </c>
      <c r="Q12">
        <v>3</v>
      </c>
      <c r="R12">
        <v>3</v>
      </c>
      <c r="S12">
        <v>4</v>
      </c>
      <c r="T12">
        <v>1</v>
      </c>
      <c r="U12">
        <v>1</v>
      </c>
      <c r="V12"/>
      <c r="W12"/>
      <c r="X12"/>
      <c r="Y12">
        <v>2</v>
      </c>
      <c r="Z12">
        <v>3</v>
      </c>
      <c r="AA12">
        <v>1</v>
      </c>
      <c r="AB12"/>
      <c r="AC12"/>
      <c r="AD12">
        <v>4</v>
      </c>
      <c r="AE12">
        <v>1</v>
      </c>
      <c r="AF12">
        <v>2</v>
      </c>
      <c r="AG12">
        <v>1</v>
      </c>
      <c r="AH12">
        <v>2</v>
      </c>
      <c r="AI12">
        <v>1</v>
      </c>
      <c r="AJ12">
        <v>1</v>
      </c>
      <c r="AK12">
        <v>1</v>
      </c>
      <c r="AL12">
        <v>1</v>
      </c>
      <c r="AM12">
        <v>2</v>
      </c>
      <c r="AN12">
        <v>1</v>
      </c>
      <c r="AO12">
        <v>1</v>
      </c>
      <c r="AP12">
        <v>1</v>
      </c>
      <c r="AQ12">
        <v>1</v>
      </c>
      <c r="AR12">
        <v>5</v>
      </c>
      <c r="AS12">
        <v>2</v>
      </c>
      <c r="AT12">
        <v>1</v>
      </c>
      <c r="AU12">
        <v>2</v>
      </c>
      <c r="AV12">
        <v>1</v>
      </c>
      <c r="AW12">
        <v>1</v>
      </c>
      <c r="AX12">
        <v>1</v>
      </c>
      <c r="AY12">
        <v>1</v>
      </c>
      <c r="AZ12">
        <v>1</v>
      </c>
      <c r="BA12">
        <v>391</v>
      </c>
    </row>
    <row r="13" spans="1:53" ht="15" x14ac:dyDescent="0.25">
      <c r="A13" s="1">
        <v>1491</v>
      </c>
      <c r="B13">
        <v>2</v>
      </c>
      <c r="C13">
        <v>1</v>
      </c>
      <c r="D13">
        <v>2</v>
      </c>
      <c r="E13">
        <v>2</v>
      </c>
      <c r="F13">
        <v>2</v>
      </c>
      <c r="G13">
        <v>2</v>
      </c>
      <c r="H13">
        <v>6</v>
      </c>
      <c r="I13">
        <v>1</v>
      </c>
      <c r="J13">
        <v>2</v>
      </c>
      <c r="K13">
        <v>1</v>
      </c>
      <c r="L13">
        <v>1</v>
      </c>
      <c r="M13">
        <v>4</v>
      </c>
      <c r="N13">
        <v>2</v>
      </c>
      <c r="O13">
        <v>2</v>
      </c>
      <c r="P13">
        <v>1</v>
      </c>
      <c r="Q13">
        <v>2</v>
      </c>
      <c r="R13">
        <v>2</v>
      </c>
      <c r="S13">
        <v>2</v>
      </c>
      <c r="T13">
        <v>1</v>
      </c>
      <c r="U13">
        <v>2</v>
      </c>
      <c r="V13"/>
      <c r="W13"/>
      <c r="X13"/>
      <c r="Y13">
        <v>2</v>
      </c>
      <c r="Z13">
        <v>2</v>
      </c>
      <c r="AA13">
        <v>2</v>
      </c>
      <c r="AB13"/>
      <c r="AC13"/>
      <c r="AD13">
        <v>2</v>
      </c>
      <c r="AE13">
        <v>2</v>
      </c>
      <c r="AF13">
        <v>1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3</v>
      </c>
      <c r="AN13">
        <v>1</v>
      </c>
      <c r="AO13">
        <v>1</v>
      </c>
      <c r="AP13">
        <v>2</v>
      </c>
      <c r="AQ13">
        <v>1</v>
      </c>
      <c r="AR13">
        <v>3</v>
      </c>
      <c r="AS13">
        <v>1</v>
      </c>
      <c r="AT13">
        <v>3</v>
      </c>
      <c r="AU13">
        <v>2</v>
      </c>
      <c r="AV13">
        <v>3</v>
      </c>
      <c r="AW13">
        <v>2</v>
      </c>
      <c r="AX13">
        <v>1</v>
      </c>
      <c r="AY13">
        <v>1</v>
      </c>
      <c r="AZ13">
        <v>2</v>
      </c>
      <c r="BA13">
        <v>391</v>
      </c>
    </row>
    <row r="14" spans="1:53" ht="15" x14ac:dyDescent="0.25">
      <c r="A14" s="1">
        <v>1492</v>
      </c>
      <c r="B14">
        <v>3</v>
      </c>
      <c r="C14">
        <v>1</v>
      </c>
      <c r="D14">
        <v>2</v>
      </c>
      <c r="E14">
        <v>2</v>
      </c>
      <c r="F14">
        <v>3</v>
      </c>
      <c r="G14">
        <v>2</v>
      </c>
      <c r="H14">
        <v>6</v>
      </c>
      <c r="I14">
        <v>2</v>
      </c>
      <c r="J14">
        <v>1</v>
      </c>
      <c r="K14">
        <v>2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3</v>
      </c>
      <c r="V14">
        <v>1</v>
      </c>
      <c r="W14">
        <v>1</v>
      </c>
      <c r="X14">
        <v>1</v>
      </c>
      <c r="Y14"/>
      <c r="Z14"/>
      <c r="AA14"/>
      <c r="AB14"/>
      <c r="AC14"/>
      <c r="AD14">
        <v>1</v>
      </c>
      <c r="AE14">
        <v>1</v>
      </c>
      <c r="AF14">
        <v>1</v>
      </c>
      <c r="AG14">
        <v>2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2</v>
      </c>
      <c r="AQ14">
        <v>1</v>
      </c>
      <c r="AR14">
        <v>5</v>
      </c>
      <c r="AS14">
        <v>1</v>
      </c>
      <c r="AT14">
        <v>1</v>
      </c>
      <c r="AU14">
        <v>2</v>
      </c>
      <c r="AV14">
        <v>1</v>
      </c>
      <c r="AW14">
        <v>1</v>
      </c>
      <c r="AX14">
        <v>1</v>
      </c>
      <c r="AY14">
        <v>3</v>
      </c>
      <c r="AZ14">
        <v>1</v>
      </c>
      <c r="BA14">
        <v>391</v>
      </c>
    </row>
    <row r="15" spans="1:53" ht="15" x14ac:dyDescent="0.25">
      <c r="A15" s="1">
        <v>1493</v>
      </c>
      <c r="B15">
        <v>4</v>
      </c>
      <c r="C15">
        <v>1</v>
      </c>
      <c r="D15">
        <v>2</v>
      </c>
      <c r="E15">
        <v>2</v>
      </c>
      <c r="F15">
        <v>2</v>
      </c>
      <c r="G15">
        <v>2</v>
      </c>
      <c r="H15">
        <v>5</v>
      </c>
      <c r="I15">
        <v>2</v>
      </c>
      <c r="J15">
        <v>2</v>
      </c>
      <c r="K15">
        <v>1</v>
      </c>
      <c r="L15">
        <v>1</v>
      </c>
      <c r="M15">
        <v>1</v>
      </c>
      <c r="N15">
        <v>2</v>
      </c>
      <c r="O15">
        <v>1</v>
      </c>
      <c r="P15">
        <v>1</v>
      </c>
      <c r="Q15">
        <v>2</v>
      </c>
      <c r="R15">
        <v>1</v>
      </c>
      <c r="S15">
        <v>1</v>
      </c>
      <c r="T15">
        <v>1</v>
      </c>
      <c r="U15">
        <v>1</v>
      </c>
      <c r="V15"/>
      <c r="W15"/>
      <c r="X15"/>
      <c r="Y15">
        <v>2</v>
      </c>
      <c r="Z15">
        <v>2</v>
      </c>
      <c r="AA15">
        <v>2</v>
      </c>
      <c r="AB15"/>
      <c r="AC15"/>
      <c r="AD15">
        <v>3</v>
      </c>
      <c r="AE15">
        <v>3</v>
      </c>
      <c r="AF15">
        <v>1</v>
      </c>
      <c r="AG15">
        <v>1</v>
      </c>
      <c r="AH15">
        <v>3</v>
      </c>
      <c r="AI15">
        <v>2</v>
      </c>
      <c r="AJ15">
        <v>2</v>
      </c>
      <c r="AK15">
        <v>2</v>
      </c>
      <c r="AL15">
        <v>3</v>
      </c>
      <c r="AM15">
        <v>2</v>
      </c>
      <c r="AN15">
        <v>2</v>
      </c>
      <c r="AO15">
        <v>1</v>
      </c>
      <c r="AP15">
        <v>2</v>
      </c>
      <c r="AQ15">
        <v>2</v>
      </c>
      <c r="AR15">
        <v>5</v>
      </c>
      <c r="AS15">
        <v>2</v>
      </c>
      <c r="AT15">
        <v>2</v>
      </c>
      <c r="AU15">
        <v>1</v>
      </c>
      <c r="AV15">
        <v>1</v>
      </c>
      <c r="AW15">
        <v>1</v>
      </c>
      <c r="AX15">
        <v>1</v>
      </c>
      <c r="AY15">
        <v>2</v>
      </c>
      <c r="AZ15">
        <v>1</v>
      </c>
      <c r="BA15">
        <v>391</v>
      </c>
    </row>
    <row r="16" spans="1:53" ht="15" x14ac:dyDescent="0.25">
      <c r="A16" s="1">
        <v>1494</v>
      </c>
      <c r="B16">
        <v>4</v>
      </c>
      <c r="C16">
        <v>1</v>
      </c>
      <c r="D16">
        <v>2</v>
      </c>
      <c r="E16">
        <v>2</v>
      </c>
      <c r="F16">
        <v>2</v>
      </c>
      <c r="G16">
        <v>2</v>
      </c>
      <c r="H16">
        <v>5</v>
      </c>
      <c r="I16">
        <v>1</v>
      </c>
      <c r="J16">
        <v>1</v>
      </c>
      <c r="K16">
        <v>2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/>
      <c r="W16"/>
      <c r="X16"/>
      <c r="Y16">
        <v>1</v>
      </c>
      <c r="Z16">
        <v>1</v>
      </c>
      <c r="AA16">
        <v>1</v>
      </c>
      <c r="AB16"/>
      <c r="AC16"/>
      <c r="AD16">
        <v>1</v>
      </c>
      <c r="AE16">
        <v>1</v>
      </c>
      <c r="AF16">
        <v>1</v>
      </c>
      <c r="AG16">
        <v>3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2</v>
      </c>
      <c r="AN16">
        <v>1</v>
      </c>
      <c r="AO16">
        <v>1</v>
      </c>
      <c r="AP16">
        <v>1</v>
      </c>
      <c r="AQ16">
        <v>1</v>
      </c>
      <c r="AR16">
        <v>5</v>
      </c>
      <c r="AS16">
        <v>1</v>
      </c>
      <c r="AT16">
        <v>1</v>
      </c>
      <c r="AU16">
        <v>2</v>
      </c>
      <c r="AV16">
        <v>2</v>
      </c>
      <c r="AW16">
        <v>1</v>
      </c>
      <c r="AX16">
        <v>1</v>
      </c>
      <c r="AY16">
        <v>3</v>
      </c>
      <c r="AZ16">
        <v>1</v>
      </c>
      <c r="BA16">
        <v>391</v>
      </c>
    </row>
    <row r="17" spans="1:53" ht="15" x14ac:dyDescent="0.25">
      <c r="A17" s="1">
        <v>1495</v>
      </c>
      <c r="B17">
        <v>4</v>
      </c>
      <c r="C17">
        <v>2</v>
      </c>
      <c r="D17">
        <v>5</v>
      </c>
      <c r="E17">
        <v>5</v>
      </c>
      <c r="F17">
        <v>3</v>
      </c>
      <c r="G17">
        <v>1</v>
      </c>
      <c r="H17">
        <v>7</v>
      </c>
      <c r="I17">
        <v>2</v>
      </c>
      <c r="J17">
        <v>2</v>
      </c>
      <c r="K17">
        <v>1</v>
      </c>
      <c r="L17">
        <v>1</v>
      </c>
      <c r="M17">
        <v>4</v>
      </c>
      <c r="N17">
        <v>1</v>
      </c>
      <c r="O17">
        <v>1</v>
      </c>
      <c r="P17">
        <v>1</v>
      </c>
      <c r="Q17">
        <v>1</v>
      </c>
      <c r="R17">
        <v>1</v>
      </c>
      <c r="S17">
        <v>2</v>
      </c>
      <c r="T17">
        <v>1</v>
      </c>
      <c r="U17">
        <v>1</v>
      </c>
      <c r="V17">
        <v>1</v>
      </c>
      <c r="W17">
        <v>1</v>
      </c>
      <c r="X17">
        <v>2</v>
      </c>
      <c r="Y17"/>
      <c r="Z17"/>
      <c r="AA17"/>
      <c r="AB17"/>
      <c r="AC17"/>
      <c r="AD17">
        <v>2</v>
      </c>
      <c r="AE17">
        <v>2</v>
      </c>
      <c r="AF17">
        <v>2</v>
      </c>
      <c r="AG17">
        <v>1</v>
      </c>
      <c r="AH17">
        <v>2</v>
      </c>
      <c r="AI17">
        <v>3</v>
      </c>
      <c r="AJ17">
        <v>1</v>
      </c>
      <c r="AK17">
        <v>1</v>
      </c>
      <c r="AL17">
        <v>1</v>
      </c>
      <c r="AM17">
        <v>3</v>
      </c>
      <c r="AN17">
        <v>1</v>
      </c>
      <c r="AO17">
        <v>2</v>
      </c>
      <c r="AP17">
        <v>2</v>
      </c>
      <c r="AQ17">
        <v>2</v>
      </c>
      <c r="AR17">
        <v>5</v>
      </c>
      <c r="AS17">
        <v>1</v>
      </c>
      <c r="AT17">
        <v>2</v>
      </c>
      <c r="AU17">
        <v>2</v>
      </c>
      <c r="AV17">
        <v>1</v>
      </c>
      <c r="AW17">
        <v>1</v>
      </c>
      <c r="AX17">
        <v>2</v>
      </c>
      <c r="AY17">
        <v>4</v>
      </c>
      <c r="AZ17">
        <v>1</v>
      </c>
      <c r="BA17">
        <v>391</v>
      </c>
    </row>
    <row r="18" spans="1:53" ht="15" x14ac:dyDescent="0.25">
      <c r="A18" s="1">
        <v>1496</v>
      </c>
      <c r="B18">
        <v>2</v>
      </c>
      <c r="C18">
        <v>2</v>
      </c>
      <c r="D18">
        <v>2</v>
      </c>
      <c r="E18">
        <v>2</v>
      </c>
      <c r="F18">
        <v>3</v>
      </c>
      <c r="G18">
        <v>2</v>
      </c>
      <c r="H18">
        <v>5</v>
      </c>
      <c r="I18">
        <v>2</v>
      </c>
      <c r="J18">
        <v>1</v>
      </c>
      <c r="K18">
        <v>2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3</v>
      </c>
      <c r="V18">
        <v>1</v>
      </c>
      <c r="W18">
        <v>1</v>
      </c>
      <c r="X18">
        <v>1</v>
      </c>
      <c r="Y18"/>
      <c r="Z18"/>
      <c r="AA18"/>
      <c r="AB18"/>
      <c r="AC18"/>
      <c r="AD18">
        <v>1</v>
      </c>
      <c r="AE18">
        <v>1</v>
      </c>
      <c r="AF18">
        <v>1</v>
      </c>
      <c r="AG18">
        <v>2</v>
      </c>
      <c r="AH18">
        <v>2</v>
      </c>
      <c r="AI18">
        <v>1</v>
      </c>
      <c r="AJ18">
        <v>1</v>
      </c>
      <c r="AK18">
        <v>1</v>
      </c>
      <c r="AL18">
        <v>2</v>
      </c>
      <c r="AM18">
        <v>2</v>
      </c>
      <c r="AN18">
        <v>1</v>
      </c>
      <c r="AO18">
        <v>1</v>
      </c>
      <c r="AP18">
        <v>3</v>
      </c>
      <c r="AQ18">
        <v>1</v>
      </c>
      <c r="AR18">
        <v>5</v>
      </c>
      <c r="AS18">
        <v>1</v>
      </c>
      <c r="AT18">
        <v>1</v>
      </c>
      <c r="AU18">
        <v>2</v>
      </c>
      <c r="AV18">
        <v>1</v>
      </c>
      <c r="AW18">
        <v>2</v>
      </c>
      <c r="AX18">
        <v>1</v>
      </c>
      <c r="AY18">
        <v>1</v>
      </c>
      <c r="AZ18">
        <v>1</v>
      </c>
      <c r="BA18">
        <v>391</v>
      </c>
    </row>
    <row r="19" spans="1:53" ht="15" x14ac:dyDescent="0.25">
      <c r="A19" s="1">
        <v>1497</v>
      </c>
      <c r="B19">
        <v>3</v>
      </c>
      <c r="C19">
        <v>2</v>
      </c>
      <c r="D19">
        <v>2</v>
      </c>
      <c r="E19">
        <v>2</v>
      </c>
      <c r="F19">
        <v>3</v>
      </c>
      <c r="G19">
        <v>2</v>
      </c>
      <c r="H19">
        <v>5</v>
      </c>
      <c r="I19">
        <v>4</v>
      </c>
      <c r="J19">
        <v>2</v>
      </c>
      <c r="K19">
        <v>1</v>
      </c>
      <c r="L19">
        <v>1</v>
      </c>
      <c r="M19">
        <v>1</v>
      </c>
      <c r="N19">
        <v>2</v>
      </c>
      <c r="O19">
        <v>3</v>
      </c>
      <c r="P19">
        <v>2</v>
      </c>
      <c r="Q19">
        <v>2</v>
      </c>
      <c r="R19">
        <v>1</v>
      </c>
      <c r="S19">
        <v>1</v>
      </c>
      <c r="T19">
        <v>1</v>
      </c>
      <c r="U19">
        <v>1</v>
      </c>
      <c r="V19">
        <v>3</v>
      </c>
      <c r="W19">
        <v>1</v>
      </c>
      <c r="X19">
        <v>1</v>
      </c>
      <c r="Y19"/>
      <c r="Z19"/>
      <c r="AA19"/>
      <c r="AB19"/>
      <c r="AC19"/>
      <c r="AD19">
        <v>2</v>
      </c>
      <c r="AE19">
        <v>2</v>
      </c>
      <c r="AF19">
        <v>3</v>
      </c>
      <c r="AG19">
        <v>1</v>
      </c>
      <c r="AH19">
        <v>2</v>
      </c>
      <c r="AI19">
        <v>3</v>
      </c>
      <c r="AJ19">
        <v>2</v>
      </c>
      <c r="AK19">
        <v>2</v>
      </c>
      <c r="AL19">
        <v>4</v>
      </c>
      <c r="AM19">
        <v>1</v>
      </c>
      <c r="AN19">
        <v>4</v>
      </c>
      <c r="AO19">
        <v>4</v>
      </c>
      <c r="AP19">
        <v>4</v>
      </c>
      <c r="AQ19">
        <v>1</v>
      </c>
      <c r="AR19">
        <v>2</v>
      </c>
      <c r="AS19">
        <v>2</v>
      </c>
      <c r="AT19">
        <v>1</v>
      </c>
      <c r="AU19">
        <v>2</v>
      </c>
      <c r="AV19">
        <v>1</v>
      </c>
      <c r="AW19">
        <v>1</v>
      </c>
      <c r="AX19">
        <v>1</v>
      </c>
      <c r="AY19">
        <v>1</v>
      </c>
      <c r="AZ19">
        <v>2</v>
      </c>
      <c r="BA19">
        <v>391</v>
      </c>
    </row>
    <row r="20" spans="1:53" ht="15" x14ac:dyDescent="0.25">
      <c r="A20" s="1">
        <v>1498</v>
      </c>
      <c r="B20">
        <v>2</v>
      </c>
      <c r="C20">
        <v>2</v>
      </c>
      <c r="D20">
        <v>2</v>
      </c>
      <c r="E20">
        <v>2</v>
      </c>
      <c r="F20">
        <v>2</v>
      </c>
      <c r="G20">
        <v>2</v>
      </c>
      <c r="H20">
        <v>5</v>
      </c>
      <c r="I20">
        <v>3</v>
      </c>
      <c r="J20">
        <v>2</v>
      </c>
      <c r="K20">
        <v>3</v>
      </c>
      <c r="L20">
        <v>2</v>
      </c>
      <c r="M20">
        <v>4</v>
      </c>
      <c r="N20">
        <v>3</v>
      </c>
      <c r="O20">
        <v>3</v>
      </c>
      <c r="P20">
        <v>3</v>
      </c>
      <c r="Q20">
        <v>2</v>
      </c>
      <c r="R20">
        <v>3</v>
      </c>
      <c r="S20">
        <v>3</v>
      </c>
      <c r="T20">
        <v>1</v>
      </c>
      <c r="U20">
        <v>3</v>
      </c>
      <c r="V20"/>
      <c r="W20"/>
      <c r="X20"/>
      <c r="Y20">
        <v>3</v>
      </c>
      <c r="Z20">
        <v>2</v>
      </c>
      <c r="AA20">
        <v>2</v>
      </c>
      <c r="AB20"/>
      <c r="AC20"/>
      <c r="AD20">
        <v>2</v>
      </c>
      <c r="AE20">
        <v>2</v>
      </c>
      <c r="AF20">
        <v>2</v>
      </c>
      <c r="AG20">
        <v>1</v>
      </c>
      <c r="AH20">
        <v>3</v>
      </c>
      <c r="AI20">
        <v>2</v>
      </c>
      <c r="AJ20">
        <v>2</v>
      </c>
      <c r="AK20">
        <v>2</v>
      </c>
      <c r="AL20">
        <v>3</v>
      </c>
      <c r="AM20">
        <v>3</v>
      </c>
      <c r="AN20">
        <v>3</v>
      </c>
      <c r="AO20">
        <v>1</v>
      </c>
      <c r="AP20">
        <v>2</v>
      </c>
      <c r="AQ20">
        <v>1</v>
      </c>
      <c r="AR20">
        <v>4</v>
      </c>
      <c r="AS20">
        <v>2</v>
      </c>
      <c r="AT20">
        <v>1</v>
      </c>
      <c r="AU20">
        <v>1</v>
      </c>
      <c r="AV20">
        <v>2</v>
      </c>
      <c r="AW20">
        <v>1</v>
      </c>
      <c r="AX20">
        <v>1</v>
      </c>
      <c r="AY20">
        <v>3</v>
      </c>
      <c r="AZ20">
        <v>1</v>
      </c>
      <c r="BA20">
        <v>391</v>
      </c>
    </row>
    <row r="21" spans="1:53" ht="15" x14ac:dyDescent="0.25">
      <c r="A21" s="1">
        <v>1499</v>
      </c>
      <c r="B21">
        <v>3</v>
      </c>
      <c r="C21">
        <v>1</v>
      </c>
      <c r="D21">
        <v>2</v>
      </c>
      <c r="E21">
        <v>2</v>
      </c>
      <c r="F21">
        <v>3</v>
      </c>
      <c r="G21">
        <v>2</v>
      </c>
      <c r="H21">
        <v>5</v>
      </c>
      <c r="I21">
        <v>1</v>
      </c>
      <c r="J21">
        <v>1</v>
      </c>
      <c r="K21">
        <v>2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/>
      <c r="Z21"/>
      <c r="AA21"/>
      <c r="AB21"/>
      <c r="AC21"/>
      <c r="AD21">
        <v>1</v>
      </c>
      <c r="AE21">
        <v>1</v>
      </c>
      <c r="AF21">
        <v>1</v>
      </c>
      <c r="AG21">
        <v>4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2</v>
      </c>
      <c r="AN21">
        <v>1</v>
      </c>
      <c r="AO21">
        <v>1</v>
      </c>
      <c r="AP21">
        <v>1</v>
      </c>
      <c r="AQ21">
        <v>1</v>
      </c>
      <c r="AR21">
        <v>5</v>
      </c>
      <c r="AS21">
        <v>1</v>
      </c>
      <c r="AT21">
        <v>1</v>
      </c>
      <c r="AU21">
        <v>2</v>
      </c>
      <c r="AV21">
        <v>1</v>
      </c>
      <c r="AW21">
        <v>1</v>
      </c>
      <c r="AX21">
        <v>1</v>
      </c>
      <c r="AY21">
        <v>3</v>
      </c>
      <c r="AZ21">
        <v>1</v>
      </c>
      <c r="BA21">
        <v>391</v>
      </c>
    </row>
    <row r="22" spans="1:53" ht="15" x14ac:dyDescent="0.25">
      <c r="A22" s="1">
        <v>1500</v>
      </c>
      <c r="B22">
        <v>4</v>
      </c>
      <c r="C22">
        <v>2</v>
      </c>
      <c r="D22">
        <v>2</v>
      </c>
      <c r="E22">
        <v>2</v>
      </c>
      <c r="F22">
        <v>3</v>
      </c>
      <c r="G22">
        <v>2</v>
      </c>
      <c r="H22">
        <v>6</v>
      </c>
      <c r="I22">
        <v>1</v>
      </c>
      <c r="J22">
        <v>1</v>
      </c>
      <c r="K22">
        <v>2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/>
      <c r="Z22"/>
      <c r="AA22"/>
      <c r="AB22"/>
      <c r="AC22"/>
      <c r="AD22">
        <v>2</v>
      </c>
      <c r="AE22">
        <v>1</v>
      </c>
      <c r="AF22">
        <v>1</v>
      </c>
      <c r="AG22">
        <v>3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2</v>
      </c>
      <c r="AN22">
        <v>1</v>
      </c>
      <c r="AO22">
        <v>1</v>
      </c>
      <c r="AP22">
        <v>2</v>
      </c>
      <c r="AQ22">
        <v>1</v>
      </c>
      <c r="AR22">
        <v>4</v>
      </c>
      <c r="AS22">
        <v>1</v>
      </c>
      <c r="AT22">
        <v>1</v>
      </c>
      <c r="AU22">
        <v>2</v>
      </c>
      <c r="AV22">
        <v>1</v>
      </c>
      <c r="AW22">
        <v>1</v>
      </c>
      <c r="AX22">
        <v>1</v>
      </c>
      <c r="AY22">
        <v>3</v>
      </c>
      <c r="AZ22">
        <v>1</v>
      </c>
      <c r="BA22">
        <v>391</v>
      </c>
    </row>
    <row r="23" spans="1:53" ht="15" x14ac:dyDescent="0.25">
      <c r="A23" s="1">
        <v>1501</v>
      </c>
      <c r="B23">
        <v>2</v>
      </c>
      <c r="C23">
        <v>1</v>
      </c>
      <c r="D23">
        <v>2</v>
      </c>
      <c r="E23">
        <v>2</v>
      </c>
      <c r="F23">
        <v>3</v>
      </c>
      <c r="G23">
        <v>2</v>
      </c>
      <c r="H23">
        <v>5</v>
      </c>
      <c r="I23">
        <v>1</v>
      </c>
      <c r="J23">
        <v>1</v>
      </c>
      <c r="K23">
        <v>2</v>
      </c>
      <c r="L23">
        <v>1</v>
      </c>
      <c r="M23">
        <v>2</v>
      </c>
      <c r="N23">
        <v>2</v>
      </c>
      <c r="O23">
        <v>1</v>
      </c>
      <c r="P23">
        <v>1</v>
      </c>
      <c r="Q23">
        <v>2</v>
      </c>
      <c r="R23">
        <v>2</v>
      </c>
      <c r="S23">
        <v>2</v>
      </c>
      <c r="T23">
        <v>1</v>
      </c>
      <c r="U23">
        <v>1</v>
      </c>
      <c r="V23">
        <v>1</v>
      </c>
      <c r="W23">
        <v>1</v>
      </c>
      <c r="X23">
        <v>2</v>
      </c>
      <c r="Y23"/>
      <c r="Z23"/>
      <c r="AA23"/>
      <c r="AB23"/>
      <c r="AC23"/>
      <c r="AD23">
        <v>2</v>
      </c>
      <c r="AE23">
        <v>2</v>
      </c>
      <c r="AF23">
        <v>2</v>
      </c>
      <c r="AG23">
        <v>3</v>
      </c>
      <c r="AH23">
        <v>2</v>
      </c>
      <c r="AI23">
        <v>1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1</v>
      </c>
      <c r="AP23">
        <v>2</v>
      </c>
      <c r="AQ23">
        <v>1</v>
      </c>
      <c r="AR23">
        <v>5</v>
      </c>
      <c r="AS23">
        <v>1</v>
      </c>
      <c r="AT23">
        <v>1</v>
      </c>
      <c r="AU23">
        <v>2</v>
      </c>
      <c r="AV23">
        <v>1</v>
      </c>
      <c r="AW23">
        <v>1</v>
      </c>
      <c r="AX23">
        <v>1</v>
      </c>
      <c r="AY23">
        <v>1</v>
      </c>
      <c r="AZ23">
        <v>2</v>
      </c>
      <c r="BA23">
        <v>391</v>
      </c>
    </row>
    <row r="24" spans="1:53" ht="15" x14ac:dyDescent="0.25">
      <c r="A24" s="1">
        <v>1502</v>
      </c>
      <c r="B24">
        <v>2</v>
      </c>
      <c r="C24">
        <v>2</v>
      </c>
      <c r="D24">
        <v>4</v>
      </c>
      <c r="E24">
        <v>2</v>
      </c>
      <c r="F24">
        <v>2</v>
      </c>
      <c r="G24">
        <v>1</v>
      </c>
      <c r="H24">
        <v>6</v>
      </c>
      <c r="I24">
        <v>2</v>
      </c>
      <c r="J24">
        <v>2</v>
      </c>
      <c r="K24">
        <v>1</v>
      </c>
      <c r="L24">
        <v>1</v>
      </c>
      <c r="M24">
        <v>1</v>
      </c>
      <c r="N24">
        <v>1</v>
      </c>
      <c r="O24">
        <v>2</v>
      </c>
      <c r="P24">
        <v>1</v>
      </c>
      <c r="Q24">
        <v>2</v>
      </c>
      <c r="R24">
        <v>3</v>
      </c>
      <c r="S24">
        <v>2</v>
      </c>
      <c r="T24">
        <v>1</v>
      </c>
      <c r="U24">
        <v>1</v>
      </c>
      <c r="V24"/>
      <c r="W24"/>
      <c r="X24"/>
      <c r="Y24">
        <v>1</v>
      </c>
      <c r="Z24">
        <v>1</v>
      </c>
      <c r="AA24">
        <v>1</v>
      </c>
      <c r="AB24"/>
      <c r="AC24"/>
      <c r="AD24">
        <v>2</v>
      </c>
      <c r="AE24">
        <v>2</v>
      </c>
      <c r="AF24">
        <v>2</v>
      </c>
      <c r="AG24">
        <v>1</v>
      </c>
      <c r="AH24">
        <v>3</v>
      </c>
      <c r="AI24">
        <v>2</v>
      </c>
      <c r="AJ24">
        <v>2</v>
      </c>
      <c r="AK24">
        <v>2</v>
      </c>
      <c r="AL24">
        <v>2</v>
      </c>
      <c r="AM24">
        <v>3</v>
      </c>
      <c r="AN24">
        <v>1</v>
      </c>
      <c r="AO24">
        <v>1</v>
      </c>
      <c r="AP24">
        <v>2</v>
      </c>
      <c r="AQ24">
        <v>1</v>
      </c>
      <c r="AR24">
        <v>1</v>
      </c>
      <c r="AS24">
        <v>1</v>
      </c>
      <c r="AT24">
        <v>1</v>
      </c>
      <c r="AU24">
        <v>2</v>
      </c>
      <c r="AV24">
        <v>1</v>
      </c>
      <c r="AW24">
        <v>1</v>
      </c>
      <c r="AX24">
        <v>1</v>
      </c>
      <c r="AY24">
        <v>3</v>
      </c>
      <c r="AZ24">
        <v>1</v>
      </c>
      <c r="BA24">
        <v>391</v>
      </c>
    </row>
    <row r="25" spans="1:53" ht="15" x14ac:dyDescent="0.25">
      <c r="A25" s="1">
        <v>1503</v>
      </c>
      <c r="B25">
        <v>2</v>
      </c>
      <c r="C25">
        <v>2</v>
      </c>
      <c r="D25">
        <v>3</v>
      </c>
      <c r="E25">
        <v>2</v>
      </c>
      <c r="F25">
        <v>3</v>
      </c>
      <c r="G25">
        <v>2</v>
      </c>
      <c r="H25">
        <v>6</v>
      </c>
      <c r="I25">
        <v>3</v>
      </c>
      <c r="J25">
        <v>2</v>
      </c>
      <c r="K25">
        <v>1</v>
      </c>
      <c r="L25">
        <v>1</v>
      </c>
      <c r="M25">
        <v>1</v>
      </c>
      <c r="N25">
        <v>2</v>
      </c>
      <c r="O25">
        <v>2</v>
      </c>
      <c r="P25">
        <v>2</v>
      </c>
      <c r="Q25">
        <v>2</v>
      </c>
      <c r="R25">
        <v>3</v>
      </c>
      <c r="S25">
        <v>3</v>
      </c>
      <c r="T25">
        <v>1</v>
      </c>
      <c r="U25">
        <v>2</v>
      </c>
      <c r="V25">
        <v>2</v>
      </c>
      <c r="W25">
        <v>1</v>
      </c>
      <c r="X25">
        <v>2</v>
      </c>
      <c r="Y25"/>
      <c r="Z25"/>
      <c r="AA25"/>
      <c r="AB25"/>
      <c r="AC25"/>
      <c r="AD25">
        <v>2</v>
      </c>
      <c r="AE25">
        <v>3</v>
      </c>
      <c r="AF25">
        <v>2</v>
      </c>
      <c r="AG25">
        <v>1</v>
      </c>
      <c r="AH25">
        <v>3</v>
      </c>
      <c r="AI25">
        <v>2</v>
      </c>
      <c r="AJ25">
        <v>2</v>
      </c>
      <c r="AK25">
        <v>2</v>
      </c>
      <c r="AL25">
        <v>3</v>
      </c>
      <c r="AM25">
        <v>3</v>
      </c>
      <c r="AN25">
        <v>2</v>
      </c>
      <c r="AO25">
        <v>2</v>
      </c>
      <c r="AP25">
        <v>3</v>
      </c>
      <c r="AQ25">
        <v>1</v>
      </c>
      <c r="AR25">
        <v>1</v>
      </c>
      <c r="AS25">
        <v>2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  <c r="AZ25">
        <v>1</v>
      </c>
      <c r="BA25">
        <v>391</v>
      </c>
    </row>
    <row r="26" spans="1:53" ht="15" x14ac:dyDescent="0.25">
      <c r="A26" s="1">
        <v>1504</v>
      </c>
      <c r="B26">
        <v>2</v>
      </c>
      <c r="C26">
        <v>1</v>
      </c>
      <c r="D26">
        <v>2</v>
      </c>
      <c r="E26">
        <v>2</v>
      </c>
      <c r="F26">
        <v>2</v>
      </c>
      <c r="G26">
        <v>2</v>
      </c>
      <c r="H26">
        <v>5</v>
      </c>
      <c r="I26">
        <v>1</v>
      </c>
      <c r="J26">
        <v>1</v>
      </c>
      <c r="K26">
        <v>2</v>
      </c>
      <c r="L26">
        <v>1</v>
      </c>
      <c r="M26">
        <v>4</v>
      </c>
      <c r="N26">
        <v>1</v>
      </c>
      <c r="O26">
        <v>1</v>
      </c>
      <c r="P26">
        <v>1</v>
      </c>
      <c r="Q26">
        <v>1</v>
      </c>
      <c r="R26">
        <v>1</v>
      </c>
      <c r="S26">
        <v>2</v>
      </c>
      <c r="T26">
        <v>1</v>
      </c>
      <c r="U26">
        <v>1</v>
      </c>
      <c r="V26"/>
      <c r="W26"/>
      <c r="X26"/>
      <c r="Y26">
        <v>1</v>
      </c>
      <c r="Z26">
        <v>1</v>
      </c>
      <c r="AA26">
        <v>1</v>
      </c>
      <c r="AB26"/>
      <c r="AC26"/>
      <c r="AD26">
        <v>2</v>
      </c>
      <c r="AE26">
        <v>1</v>
      </c>
      <c r="AF26">
        <v>1</v>
      </c>
      <c r="AG26">
        <v>2</v>
      </c>
      <c r="AH26">
        <v>2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5</v>
      </c>
      <c r="AS26">
        <v>1</v>
      </c>
      <c r="AT26">
        <v>1</v>
      </c>
      <c r="AU26">
        <v>1</v>
      </c>
      <c r="AV26">
        <v>2</v>
      </c>
      <c r="AW26">
        <v>1</v>
      </c>
      <c r="AX26">
        <v>1</v>
      </c>
      <c r="AY26">
        <v>3</v>
      </c>
      <c r="AZ26">
        <v>2</v>
      </c>
      <c r="BA26">
        <v>391</v>
      </c>
    </row>
    <row r="27" spans="1:53" ht="15" x14ac:dyDescent="0.25">
      <c r="A27" s="1">
        <v>1505</v>
      </c>
      <c r="B27">
        <v>2</v>
      </c>
      <c r="C27">
        <v>1</v>
      </c>
      <c r="D27">
        <v>2</v>
      </c>
      <c r="E27">
        <v>2</v>
      </c>
      <c r="F27">
        <v>3</v>
      </c>
      <c r="G27">
        <v>2</v>
      </c>
      <c r="H27">
        <v>5</v>
      </c>
      <c r="I27">
        <v>1</v>
      </c>
      <c r="J27">
        <v>1</v>
      </c>
      <c r="K27">
        <v>2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/>
      <c r="Z27"/>
      <c r="AA27"/>
      <c r="AB27"/>
      <c r="AC27"/>
      <c r="AD27">
        <v>1</v>
      </c>
      <c r="AE27">
        <v>1</v>
      </c>
      <c r="AF27">
        <v>1</v>
      </c>
      <c r="AG27">
        <v>3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2</v>
      </c>
      <c r="AN27">
        <v>1</v>
      </c>
      <c r="AO27">
        <v>3</v>
      </c>
      <c r="AP27">
        <v>4</v>
      </c>
      <c r="AQ27">
        <v>1</v>
      </c>
      <c r="AR27">
        <v>5</v>
      </c>
      <c r="AS27">
        <v>1</v>
      </c>
      <c r="AT27">
        <v>1</v>
      </c>
      <c r="AU27">
        <v>2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391</v>
      </c>
    </row>
    <row r="28" spans="1:53" ht="15" x14ac:dyDescent="0.25">
      <c r="A28" s="1">
        <v>1506</v>
      </c>
      <c r="B28">
        <v>2</v>
      </c>
      <c r="C28">
        <v>2</v>
      </c>
      <c r="D28">
        <v>2</v>
      </c>
      <c r="E28">
        <v>2</v>
      </c>
      <c r="F28">
        <v>3</v>
      </c>
      <c r="G28">
        <v>2</v>
      </c>
      <c r="H28">
        <v>5</v>
      </c>
      <c r="I28">
        <v>1</v>
      </c>
      <c r="J28">
        <v>1</v>
      </c>
      <c r="K28">
        <v>2</v>
      </c>
      <c r="L28">
        <v>1</v>
      </c>
      <c r="M28">
        <v>1</v>
      </c>
      <c r="N28">
        <v>3</v>
      </c>
      <c r="O28">
        <v>2</v>
      </c>
      <c r="P28">
        <v>1</v>
      </c>
      <c r="Q28">
        <v>1</v>
      </c>
      <c r="R28">
        <v>2</v>
      </c>
      <c r="S28">
        <v>1</v>
      </c>
      <c r="T28">
        <v>2</v>
      </c>
      <c r="U28">
        <v>2</v>
      </c>
      <c r="V28">
        <v>1</v>
      </c>
      <c r="W28">
        <v>1</v>
      </c>
      <c r="X28">
        <v>1</v>
      </c>
      <c r="Y28"/>
      <c r="Z28"/>
      <c r="AA28"/>
      <c r="AB28"/>
      <c r="AC28"/>
      <c r="AD28">
        <v>1</v>
      </c>
      <c r="AE28">
        <v>3</v>
      </c>
      <c r="AF28">
        <v>2</v>
      </c>
      <c r="AG28">
        <v>3</v>
      </c>
      <c r="AH28">
        <v>1</v>
      </c>
      <c r="AI28">
        <v>1</v>
      </c>
      <c r="AJ28">
        <v>2</v>
      </c>
      <c r="AK28">
        <v>2</v>
      </c>
      <c r="AL28">
        <v>1</v>
      </c>
      <c r="AM28">
        <v>2</v>
      </c>
      <c r="AN28">
        <v>1</v>
      </c>
      <c r="AO28">
        <v>1</v>
      </c>
      <c r="AP28">
        <v>2</v>
      </c>
      <c r="AQ28">
        <v>1</v>
      </c>
      <c r="AR28">
        <v>5</v>
      </c>
      <c r="AS28">
        <v>2</v>
      </c>
      <c r="AT28">
        <v>2</v>
      </c>
      <c r="AU28">
        <v>2</v>
      </c>
      <c r="AV28">
        <v>1</v>
      </c>
      <c r="AW28">
        <v>1</v>
      </c>
      <c r="AX28">
        <v>2</v>
      </c>
      <c r="AY28">
        <v>1</v>
      </c>
      <c r="AZ28">
        <v>3</v>
      </c>
      <c r="BA28">
        <v>391</v>
      </c>
    </row>
    <row r="29" spans="1:53" ht="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ht="1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ht="1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2:53" ht="1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ht="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2:53" ht="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2:53" ht="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2:53" ht="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2:53" ht="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2:53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2:53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2:53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2:53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2:53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2:53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2:53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2:53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2:53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2:53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2:53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2:53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2:53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2:53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2:53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2:53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2:53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2:53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2:53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2:53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2:53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2:53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2:53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2:53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2:53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2:53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2:53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2:53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2:53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2:53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2:53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2:53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2:53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2:53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2:53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2:53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2:53" ht="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2:53" ht="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2:53" ht="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2:53" ht="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2:53" ht="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2:53" ht="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2:53" ht="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2:53" ht="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2:53" ht="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2:53" ht="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2:53" ht="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2:53" ht="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2:53" ht="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</sheetData>
  <autoFilter ref="A1:BA120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Layout" topLeftCell="A7" workbookViewId="0">
      <selection activeCell="H35" sqref="H35"/>
    </sheetView>
  </sheetViews>
  <sheetFormatPr baseColWidth="10" defaultRowHeight="15" x14ac:dyDescent="0.25"/>
  <cols>
    <col min="1" max="1" width="7.85546875" style="102" customWidth="1"/>
    <col min="2" max="2" width="4.85546875" customWidth="1"/>
    <col min="3" max="3" width="21.28515625" customWidth="1"/>
    <col min="4" max="4" width="11.85546875" bestFit="1" customWidth="1"/>
    <col min="8" max="8" width="10" customWidth="1"/>
  </cols>
  <sheetData>
    <row r="1" spans="1:6" x14ac:dyDescent="0.25">
      <c r="A1" s="104"/>
      <c r="B1" s="19"/>
      <c r="C1" s="343" t="s">
        <v>37</v>
      </c>
      <c r="D1" s="344"/>
      <c r="E1" s="344"/>
      <c r="F1" s="345"/>
    </row>
    <row r="2" spans="1:6" ht="13.5" customHeight="1" x14ac:dyDescent="0.25">
      <c r="A2" s="104"/>
      <c r="B2" s="19">
        <v>29</v>
      </c>
      <c r="C2" s="346" t="s">
        <v>104</v>
      </c>
      <c r="D2" s="347"/>
      <c r="E2" s="347"/>
      <c r="F2" s="348"/>
    </row>
    <row r="3" spans="1:6" x14ac:dyDescent="0.25">
      <c r="A3" s="103" t="s">
        <v>54</v>
      </c>
      <c r="B3" s="16"/>
      <c r="C3" s="35"/>
      <c r="D3" s="32" t="s">
        <v>55</v>
      </c>
      <c r="E3" s="45" t="s">
        <v>67</v>
      </c>
      <c r="F3" s="35"/>
    </row>
    <row r="4" spans="1:6" x14ac:dyDescent="0.25">
      <c r="A4" s="105">
        <v>1</v>
      </c>
      <c r="B4" s="16">
        <v>1</v>
      </c>
      <c r="C4" s="34" t="s">
        <v>76</v>
      </c>
      <c r="D4" s="33">
        <f>COUNTIF('BASE DE DATOS 2017'!AD:AD,B4)</f>
        <v>19</v>
      </c>
      <c r="E4" s="46">
        <f>D4/SUM(D4:D7)</f>
        <v>0.37254901960784315</v>
      </c>
      <c r="F4" s="33"/>
    </row>
    <row r="5" spans="1:6" x14ac:dyDescent="0.25">
      <c r="A5" s="105">
        <v>0.66666666666666663</v>
      </c>
      <c r="B5" s="16">
        <v>2</v>
      </c>
      <c r="C5" s="34" t="s">
        <v>77</v>
      </c>
      <c r="D5" s="33">
        <f>COUNTIF('BASE DE DATOS 2017'!AD:AD,B5)</f>
        <v>25</v>
      </c>
      <c r="E5" s="46">
        <f>D5/SUM(D4:D7)</f>
        <v>0.49019607843137253</v>
      </c>
      <c r="F5" s="33"/>
    </row>
    <row r="6" spans="1:6" x14ac:dyDescent="0.25">
      <c r="A6" s="106">
        <v>0.33333333333333331</v>
      </c>
      <c r="B6" s="16">
        <v>3</v>
      </c>
      <c r="C6" s="34" t="s">
        <v>78</v>
      </c>
      <c r="D6" s="33">
        <f>COUNTIF('BASE DE DATOS 2017'!AD:AD,B6)</f>
        <v>5</v>
      </c>
      <c r="E6" s="46">
        <f>D6/SUM(D4:D7)</f>
        <v>9.8039215686274508E-2</v>
      </c>
      <c r="F6" s="33"/>
    </row>
    <row r="7" spans="1:6" x14ac:dyDescent="0.25">
      <c r="A7" s="106">
        <v>0</v>
      </c>
      <c r="B7" s="16">
        <v>4</v>
      </c>
      <c r="C7" s="34" t="s">
        <v>79</v>
      </c>
      <c r="D7" s="33">
        <f>COUNTIF('BASE DE DATOS 2017'!AD:AD,B7)</f>
        <v>2</v>
      </c>
      <c r="E7" s="46">
        <f>D7/SUM(D4:D7)</f>
        <v>3.9215686274509803E-2</v>
      </c>
      <c r="F7" s="16"/>
    </row>
    <row r="8" spans="1:6" x14ac:dyDescent="0.25">
      <c r="D8" s="14">
        <f>((D4*A4)+(D5*A5)+(D6*A6)+(D7*A7))/(SUM(D4:D7)*A4)</f>
        <v>0.73202614379084963</v>
      </c>
      <c r="E8" s="16"/>
      <c r="F8" s="16"/>
    </row>
    <row r="9" spans="1:6" ht="29.25" customHeight="1" x14ac:dyDescent="0.25">
      <c r="A9" s="104"/>
      <c r="B9" s="19">
        <v>30</v>
      </c>
      <c r="C9" s="349" t="s">
        <v>184</v>
      </c>
      <c r="D9" s="350"/>
      <c r="E9" s="350"/>
      <c r="F9" s="351"/>
    </row>
    <row r="10" spans="1:6" x14ac:dyDescent="0.25">
      <c r="A10" s="103" t="s">
        <v>54</v>
      </c>
      <c r="B10" s="16"/>
      <c r="C10" s="35"/>
      <c r="D10" s="32" t="s">
        <v>55</v>
      </c>
      <c r="E10" s="45" t="s">
        <v>67</v>
      </c>
      <c r="F10" s="35"/>
    </row>
    <row r="11" spans="1:6" x14ac:dyDescent="0.25">
      <c r="A11" s="105">
        <v>1</v>
      </c>
      <c r="B11" s="16">
        <v>1</v>
      </c>
      <c r="C11" s="34" t="s">
        <v>76</v>
      </c>
      <c r="D11" s="33">
        <f>COUNTIF('BASE DE DATOS 2017'!AE:AE,B11)</f>
        <v>26</v>
      </c>
      <c r="E11" s="46">
        <f>D11/SUM(D11:D14)</f>
        <v>0.50980392156862742</v>
      </c>
      <c r="F11" s="33"/>
    </row>
    <row r="12" spans="1:6" x14ac:dyDescent="0.25">
      <c r="A12" s="105">
        <v>0.66666666666666663</v>
      </c>
      <c r="B12" s="16">
        <v>2</v>
      </c>
      <c r="C12" s="34" t="s">
        <v>77</v>
      </c>
      <c r="D12" s="33">
        <f>COUNTIF('BASE DE DATOS 2017'!AE:AE,B12)</f>
        <v>20</v>
      </c>
      <c r="E12" s="46">
        <f>D12/SUM(D11:D14)</f>
        <v>0.39215686274509803</v>
      </c>
      <c r="F12" s="33"/>
    </row>
    <row r="13" spans="1:6" x14ac:dyDescent="0.25">
      <c r="A13" s="106">
        <v>0.33333333333333331</v>
      </c>
      <c r="B13" s="16">
        <v>3</v>
      </c>
      <c r="C13" s="34" t="s">
        <v>78</v>
      </c>
      <c r="D13" s="33">
        <f>COUNTIF('BASE DE DATOS 2017'!AE:AE,B13)</f>
        <v>4</v>
      </c>
      <c r="E13" s="46">
        <f>D13/SUM(D11:D14)</f>
        <v>7.8431372549019607E-2</v>
      </c>
      <c r="F13" s="33"/>
    </row>
    <row r="14" spans="1:6" x14ac:dyDescent="0.25">
      <c r="A14" s="106">
        <v>0</v>
      </c>
      <c r="B14" s="16">
        <v>4</v>
      </c>
      <c r="C14" s="34" t="s">
        <v>79</v>
      </c>
      <c r="D14" s="33">
        <f>COUNTIF('BASE DE DATOS 2017'!AE:AE,B14)</f>
        <v>1</v>
      </c>
      <c r="E14" s="46">
        <f>D14/SUM(D11:D14)</f>
        <v>1.9607843137254902E-2</v>
      </c>
      <c r="F14" s="16"/>
    </row>
    <row r="15" spans="1:6" x14ac:dyDescent="0.25">
      <c r="D15" s="14">
        <f>((D11*A11)+(D12*A12)+(D13*A13)+(D14*A14))/(SUM(D11:D14)*A11)</f>
        <v>0.79738562091503262</v>
      </c>
      <c r="E15" s="16"/>
      <c r="F15" s="16"/>
    </row>
    <row r="16" spans="1:6" x14ac:dyDescent="0.25">
      <c r="E16" s="341">
        <f>AVERAGE(D8,D15)</f>
        <v>0.76470588235294112</v>
      </c>
      <c r="F16" s="342"/>
    </row>
    <row r="18" spans="1:7" x14ac:dyDescent="0.25">
      <c r="B18" s="10"/>
      <c r="C18" s="329" t="s">
        <v>38</v>
      </c>
      <c r="D18" s="329"/>
      <c r="E18" s="329"/>
      <c r="F18" s="330"/>
      <c r="G18" s="47"/>
    </row>
    <row r="19" spans="1:7" ht="22.5" customHeight="1" x14ac:dyDescent="0.25">
      <c r="A19" s="104"/>
      <c r="B19" s="19">
        <v>31</v>
      </c>
      <c r="C19" s="352" t="s">
        <v>106</v>
      </c>
      <c r="D19" s="353"/>
      <c r="E19" s="353"/>
      <c r="F19" s="354"/>
    </row>
    <row r="20" spans="1:7" x14ac:dyDescent="0.25">
      <c r="A20" s="103" t="s">
        <v>54</v>
      </c>
      <c r="B20" s="16"/>
      <c r="C20" s="35"/>
      <c r="D20" s="32" t="s">
        <v>55</v>
      </c>
      <c r="E20" s="45" t="s">
        <v>67</v>
      </c>
      <c r="F20" s="35"/>
    </row>
    <row r="21" spans="1:7" x14ac:dyDescent="0.25">
      <c r="A21" s="105">
        <v>1</v>
      </c>
      <c r="B21" s="16">
        <v>1</v>
      </c>
      <c r="C21" s="34" t="s">
        <v>76</v>
      </c>
      <c r="D21" s="33">
        <f>COUNTIF('BASE DE DATOS 2017'!AF:AF,B21)</f>
        <v>37</v>
      </c>
      <c r="E21" s="46">
        <f>D21/SUM(D21:D24)</f>
        <v>0.72549019607843135</v>
      </c>
      <c r="F21" s="33"/>
    </row>
    <row r="22" spans="1:7" x14ac:dyDescent="0.25">
      <c r="A22" s="105">
        <v>0.66666666666666663</v>
      </c>
      <c r="B22" s="16">
        <v>2</v>
      </c>
      <c r="C22" s="34" t="s">
        <v>77</v>
      </c>
      <c r="D22" s="33">
        <f>COUNTIF('BASE DE DATOS 2017'!AF:AF,B22)</f>
        <v>12</v>
      </c>
      <c r="E22" s="46">
        <f>D22/SUM(D21:D24)</f>
        <v>0.23529411764705882</v>
      </c>
      <c r="F22" s="33"/>
    </row>
    <row r="23" spans="1:7" x14ac:dyDescent="0.25">
      <c r="A23" s="106">
        <v>0.33333333333333331</v>
      </c>
      <c r="B23" s="16">
        <v>3</v>
      </c>
      <c r="C23" s="34" t="s">
        <v>78</v>
      </c>
      <c r="D23" s="33">
        <f>COUNTIF('BASE DE DATOS 2017'!AF:AF,B23)</f>
        <v>1</v>
      </c>
      <c r="E23" s="46">
        <f>D23/SUM(D21:D24)</f>
        <v>1.9607843137254902E-2</v>
      </c>
      <c r="F23" s="33"/>
    </row>
    <row r="24" spans="1:7" x14ac:dyDescent="0.25">
      <c r="A24" s="106">
        <v>0</v>
      </c>
      <c r="B24" s="16">
        <v>4</v>
      </c>
      <c r="C24" s="34" t="s">
        <v>79</v>
      </c>
      <c r="D24" s="33">
        <f>COUNTIF('BASE DE DATOS 2017'!AF:AF,B24)</f>
        <v>1</v>
      </c>
      <c r="E24" s="46">
        <f>D24/SUM(D21:D24)</f>
        <v>1.9607843137254902E-2</v>
      </c>
      <c r="F24" s="16"/>
    </row>
    <row r="25" spans="1:7" x14ac:dyDescent="0.25">
      <c r="D25" s="14">
        <f>((D21*A21)+(D22*A22)+(D23*A23)+(D24*A24))/(SUM(D21:D24)*A21)</f>
        <v>0.88888888888888895</v>
      </c>
      <c r="E25" s="16"/>
      <c r="F25" s="16"/>
    </row>
    <row r="27" spans="1:7" x14ac:dyDescent="0.25">
      <c r="B27" s="10"/>
      <c r="C27" s="329" t="s">
        <v>39</v>
      </c>
      <c r="D27" s="329"/>
      <c r="E27" s="329"/>
      <c r="F27" s="330"/>
    </row>
    <row r="28" spans="1:7" ht="42" customHeight="1" x14ac:dyDescent="0.25">
      <c r="A28" s="104"/>
      <c r="B28" s="19">
        <v>32</v>
      </c>
      <c r="C28" s="338" t="s">
        <v>105</v>
      </c>
      <c r="D28" s="339"/>
      <c r="E28" s="339"/>
      <c r="F28" s="340"/>
    </row>
    <row r="29" spans="1:7" x14ac:dyDescent="0.25">
      <c r="A29" s="103" t="s">
        <v>54</v>
      </c>
      <c r="B29" s="16"/>
      <c r="C29" s="35"/>
      <c r="D29" s="32" t="s">
        <v>55</v>
      </c>
      <c r="E29" s="45" t="s">
        <v>67</v>
      </c>
      <c r="F29" s="35"/>
    </row>
    <row r="30" spans="1:7" x14ac:dyDescent="0.25">
      <c r="A30" s="105">
        <v>0</v>
      </c>
      <c r="B30" s="16">
        <v>1</v>
      </c>
      <c r="C30" s="34" t="s">
        <v>76</v>
      </c>
      <c r="D30" s="33">
        <f>COUNTIF('BASE DE DATOS 2017'!AG:AG,B30)</f>
        <v>11</v>
      </c>
      <c r="E30" s="46">
        <f>D30/SUM(D30:D33)</f>
        <v>0.21568627450980393</v>
      </c>
      <c r="F30" s="33"/>
    </row>
    <row r="31" spans="1:7" x14ac:dyDescent="0.25">
      <c r="A31" s="105">
        <v>0.33333333333333331</v>
      </c>
      <c r="B31" s="16">
        <v>2</v>
      </c>
      <c r="C31" s="34" t="s">
        <v>77</v>
      </c>
      <c r="D31" s="33">
        <f>COUNTIF('BASE DE DATOS 2017'!AG:AG,B31)</f>
        <v>24</v>
      </c>
      <c r="E31" s="46">
        <f>D31/SUM(D30:D33)</f>
        <v>0.47058823529411764</v>
      </c>
      <c r="F31" s="33"/>
      <c r="G31">
        <f>((D30*A30)+(D31*A31)+(A32*D32)+(D33*A33))/SUM(D30:D33)</f>
        <v>0.40522875816993459</v>
      </c>
    </row>
    <row r="32" spans="1:7" x14ac:dyDescent="0.25">
      <c r="A32" s="106">
        <v>0.66666666666666663</v>
      </c>
      <c r="B32" s="16">
        <v>3</v>
      </c>
      <c r="C32" s="34" t="s">
        <v>78</v>
      </c>
      <c r="D32" s="33">
        <f>COUNTIF('BASE DE DATOS 2017'!AG:AG,B32)</f>
        <v>10</v>
      </c>
      <c r="E32" s="46">
        <f>D32/SUM(D30:D33)</f>
        <v>0.19607843137254902</v>
      </c>
      <c r="F32" s="33"/>
    </row>
    <row r="33" spans="1:8" x14ac:dyDescent="0.25">
      <c r="A33" s="106">
        <v>1</v>
      </c>
      <c r="B33" s="16">
        <v>4</v>
      </c>
      <c r="C33" s="34" t="s">
        <v>79</v>
      </c>
      <c r="D33" s="33">
        <f>COUNTIF('BASE DE DATOS 2017'!AG:AG,B33)</f>
        <v>6</v>
      </c>
      <c r="E33" s="46">
        <f>D33/SUM(D30:D33)</f>
        <v>0.11764705882352941</v>
      </c>
      <c r="F33" s="16"/>
    </row>
    <row r="34" spans="1:8" x14ac:dyDescent="0.25">
      <c r="D34" s="14">
        <f>((D30*A30)+(D31*A31)+(D32*A32)+(D33*A33))/(SUM(D30:D33)*A33)</f>
        <v>0.40522875816993459</v>
      </c>
      <c r="E34" s="16"/>
      <c r="F34" s="16"/>
    </row>
    <row r="35" spans="1:8" ht="27.75" customHeight="1" x14ac:dyDescent="0.25">
      <c r="A35" s="104"/>
      <c r="B35" s="19">
        <v>33</v>
      </c>
      <c r="C35" s="338" t="s">
        <v>162</v>
      </c>
      <c r="D35" s="339"/>
      <c r="E35" s="339"/>
      <c r="F35" s="340"/>
      <c r="H35">
        <f>AVERAGE(G31,G38)</f>
        <v>0.57516339869281041</v>
      </c>
    </row>
    <row r="36" spans="1:8" x14ac:dyDescent="0.25">
      <c r="A36" s="103" t="s">
        <v>54</v>
      </c>
      <c r="B36" s="16"/>
      <c r="C36" s="35"/>
      <c r="D36" s="32" t="s">
        <v>55</v>
      </c>
      <c r="E36" s="45" t="s">
        <v>67</v>
      </c>
      <c r="F36" s="35"/>
    </row>
    <row r="37" spans="1:8" x14ac:dyDescent="0.25">
      <c r="A37" s="105">
        <v>1</v>
      </c>
      <c r="B37" s="16">
        <v>1</v>
      </c>
      <c r="C37" s="34" t="s">
        <v>76</v>
      </c>
      <c r="D37" s="33">
        <f>COUNTIF('BASE DE DATOS 2017'!AH:AH,B37)</f>
        <v>18</v>
      </c>
      <c r="E37" s="46">
        <f>D37/SUM(D37:D40)</f>
        <v>0.35294117647058826</v>
      </c>
      <c r="F37" s="33"/>
    </row>
    <row r="38" spans="1:8" x14ac:dyDescent="0.25">
      <c r="A38" s="105">
        <v>0.66666666666666663</v>
      </c>
      <c r="B38" s="16">
        <v>2</v>
      </c>
      <c r="C38" s="34" t="s">
        <v>77</v>
      </c>
      <c r="D38" s="33">
        <f>COUNTIF('BASE DE DATOS 2017'!AH:AH,B38)</f>
        <v>28</v>
      </c>
      <c r="E38" s="46">
        <f>D38/SUM(D37:D40)</f>
        <v>0.5490196078431373</v>
      </c>
      <c r="F38" s="33"/>
      <c r="G38">
        <f>((D37*A37)+(D38*A38)+(A39*D39)+(D40*A40))/SUM(D37:D40)</f>
        <v>0.74509803921568629</v>
      </c>
    </row>
    <row r="39" spans="1:8" x14ac:dyDescent="0.25">
      <c r="A39" s="106">
        <v>0.33333333333333331</v>
      </c>
      <c r="B39" s="16">
        <v>3</v>
      </c>
      <c r="C39" s="34" t="s">
        <v>78</v>
      </c>
      <c r="D39" s="33">
        <f>COUNTIF('BASE DE DATOS 2017'!AH:AH,B39)</f>
        <v>4</v>
      </c>
      <c r="E39" s="46">
        <f>D39/SUM(D37:D40)</f>
        <v>7.8431372549019607E-2</v>
      </c>
      <c r="F39" s="33"/>
    </row>
    <row r="40" spans="1:8" x14ac:dyDescent="0.25">
      <c r="A40" s="106">
        <v>0</v>
      </c>
      <c r="B40" s="16">
        <v>4</v>
      </c>
      <c r="C40" s="34" t="s">
        <v>79</v>
      </c>
      <c r="D40" s="33">
        <f>COUNTIF('BASE DE DATOS 2017'!AH:AH,B40)</f>
        <v>1</v>
      </c>
      <c r="E40" s="46">
        <f>D40/SUM(D37:D40)</f>
        <v>1.9607843137254902E-2</v>
      </c>
      <c r="F40" s="16"/>
    </row>
    <row r="41" spans="1:8" x14ac:dyDescent="0.25">
      <c r="D41" s="14">
        <f>((D37*A37)+(D38*A38)+(D39*A39)+(D40*A40))/(SUM(D37:D40)*A37)</f>
        <v>0.74509803921568629</v>
      </c>
      <c r="E41" s="16"/>
      <c r="F41" s="16"/>
    </row>
    <row r="42" spans="1:8" x14ac:dyDescent="0.25">
      <c r="E42" s="341">
        <f>AVERAGE(D34,D41)</f>
        <v>0.57516339869281041</v>
      </c>
      <c r="F42" s="342"/>
    </row>
  </sheetData>
  <mergeCells count="10">
    <mergeCell ref="C28:F28"/>
    <mergeCell ref="C35:F35"/>
    <mergeCell ref="E42:F42"/>
    <mergeCell ref="C1:F1"/>
    <mergeCell ref="C2:F2"/>
    <mergeCell ref="C9:F9"/>
    <mergeCell ref="E16:F16"/>
    <mergeCell ref="C19:F19"/>
    <mergeCell ref="C27:F27"/>
    <mergeCell ref="C18:F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Layout" topLeftCell="A52" workbookViewId="0">
      <selection activeCell="G58" sqref="G58:G65"/>
    </sheetView>
  </sheetViews>
  <sheetFormatPr baseColWidth="10" defaultRowHeight="15" x14ac:dyDescent="0.25"/>
  <cols>
    <col min="1" max="1" width="8.85546875" style="102" customWidth="1"/>
    <col min="2" max="2" width="6" customWidth="1"/>
    <col min="3" max="3" width="24.5703125" customWidth="1"/>
    <col min="8" max="8" width="9.42578125" customWidth="1"/>
  </cols>
  <sheetData>
    <row r="2" spans="1:6" x14ac:dyDescent="0.25">
      <c r="B2" s="10"/>
      <c r="C2" s="329" t="s">
        <v>41</v>
      </c>
      <c r="D2" s="329"/>
      <c r="E2" s="329"/>
      <c r="F2" s="330"/>
    </row>
    <row r="3" spans="1:6" ht="28.5" customHeight="1" x14ac:dyDescent="0.25">
      <c r="A3" s="104"/>
      <c r="B3" s="19">
        <v>34</v>
      </c>
      <c r="C3" s="349" t="s">
        <v>107</v>
      </c>
      <c r="D3" s="350"/>
      <c r="E3" s="350"/>
      <c r="F3" s="351"/>
    </row>
    <row r="4" spans="1:6" x14ac:dyDescent="0.25">
      <c r="A4" s="103" t="s">
        <v>54</v>
      </c>
      <c r="B4" s="16"/>
      <c r="C4" s="35"/>
      <c r="D4" s="32" t="s">
        <v>55</v>
      </c>
      <c r="E4" s="45" t="s">
        <v>67</v>
      </c>
      <c r="F4" s="35"/>
    </row>
    <row r="5" spans="1:6" x14ac:dyDescent="0.25">
      <c r="A5" s="105">
        <v>1</v>
      </c>
      <c r="B5" s="16">
        <v>1</v>
      </c>
      <c r="C5" s="34" t="s">
        <v>76</v>
      </c>
      <c r="D5" s="33">
        <f>COUNTIF('BASE DE DATOS 2017'!AI:AI,B5)</f>
        <v>30</v>
      </c>
      <c r="E5" s="46">
        <f>D5/SUM(D5:D8)</f>
        <v>0.58823529411764708</v>
      </c>
      <c r="F5" s="33"/>
    </row>
    <row r="6" spans="1:6" x14ac:dyDescent="0.25">
      <c r="A6" s="105">
        <v>0.66666666666666663</v>
      </c>
      <c r="B6" s="16">
        <v>2</v>
      </c>
      <c r="C6" s="34" t="s">
        <v>77</v>
      </c>
      <c r="D6" s="33">
        <f>COUNTIF('BASE DE DATOS 2017'!AI:AI,B6)</f>
        <v>19</v>
      </c>
      <c r="E6" s="46">
        <f>D6/SUM(D5:D8)</f>
        <v>0.37254901960784315</v>
      </c>
      <c r="F6" s="33"/>
    </row>
    <row r="7" spans="1:6" x14ac:dyDescent="0.25">
      <c r="A7" s="106">
        <v>0.33333333333333331</v>
      </c>
      <c r="B7" s="16">
        <v>3</v>
      </c>
      <c r="C7" s="34" t="s">
        <v>78</v>
      </c>
      <c r="D7" s="33">
        <f>COUNTIF('BASE DE DATOS 2017'!AI:AI,B7)</f>
        <v>1</v>
      </c>
      <c r="E7" s="46">
        <f>D7/SUM(D5:D8)</f>
        <v>1.9607843137254902E-2</v>
      </c>
      <c r="F7" s="33"/>
    </row>
    <row r="8" spans="1:6" x14ac:dyDescent="0.25">
      <c r="A8" s="106">
        <v>0</v>
      </c>
      <c r="B8" s="16">
        <v>4</v>
      </c>
      <c r="C8" s="34" t="s">
        <v>79</v>
      </c>
      <c r="D8" s="33">
        <f>COUNTIF('BASE DE DATOS 2017'!AI:AI,B8)</f>
        <v>1</v>
      </c>
      <c r="E8" s="46">
        <f>D8/SUM(D5:D8)</f>
        <v>1.9607843137254902E-2</v>
      </c>
      <c r="F8" s="16"/>
    </row>
    <row r="9" spans="1:6" x14ac:dyDescent="0.25">
      <c r="D9" s="14">
        <f>((D5*A5)+(D6*A6)+(D7*A7)+(D8*A8))/(SUM(D5:D8)*A5)</f>
        <v>0.84313725490196079</v>
      </c>
      <c r="E9" s="16"/>
      <c r="F9" s="16"/>
    </row>
    <row r="10" spans="1:6" ht="30" customHeight="1" x14ac:dyDescent="0.25">
      <c r="A10" s="104"/>
      <c r="B10" s="19">
        <v>35</v>
      </c>
      <c r="C10" s="357" t="s">
        <v>108</v>
      </c>
      <c r="D10" s="350"/>
      <c r="E10" s="350"/>
      <c r="F10" s="351"/>
    </row>
    <row r="11" spans="1:6" x14ac:dyDescent="0.25">
      <c r="A11" s="103" t="s">
        <v>54</v>
      </c>
      <c r="B11" s="16"/>
      <c r="C11" s="35"/>
      <c r="D11" s="32" t="s">
        <v>55</v>
      </c>
      <c r="E11" s="45" t="s">
        <v>67</v>
      </c>
      <c r="F11" s="35"/>
    </row>
    <row r="12" spans="1:6" x14ac:dyDescent="0.25">
      <c r="A12" s="105">
        <v>1</v>
      </c>
      <c r="B12" s="16">
        <v>1</v>
      </c>
      <c r="C12" s="34" t="s">
        <v>76</v>
      </c>
      <c r="D12" s="33">
        <f>COUNTIF('BASE DE DATOS 2017'!AJ:AJ,B12)</f>
        <v>26</v>
      </c>
      <c r="E12" s="46">
        <f>D12/SUM(D12:D15)</f>
        <v>0.50980392156862742</v>
      </c>
      <c r="F12" s="33"/>
    </row>
    <row r="13" spans="1:6" x14ac:dyDescent="0.25">
      <c r="A13" s="105">
        <v>0.66666666666666663</v>
      </c>
      <c r="B13" s="16">
        <v>2</v>
      </c>
      <c r="C13" s="34" t="s">
        <v>77</v>
      </c>
      <c r="D13" s="33">
        <f>COUNTIF('BASE DE DATOS 2017'!AJ:AJ,B13)</f>
        <v>21</v>
      </c>
      <c r="E13" s="46">
        <f>D13/SUM(D12:D15)</f>
        <v>0.41176470588235292</v>
      </c>
      <c r="F13" s="33"/>
    </row>
    <row r="14" spans="1:6" x14ac:dyDescent="0.25">
      <c r="A14" s="106">
        <v>0.33333333333333331</v>
      </c>
      <c r="B14" s="16">
        <v>3</v>
      </c>
      <c r="C14" s="34" t="s">
        <v>78</v>
      </c>
      <c r="D14" s="33">
        <f>COUNTIF('BASE DE DATOS 2017'!AJ:AJ,B14)</f>
        <v>3</v>
      </c>
      <c r="E14" s="46">
        <f>D14/SUM(D12:D15)</f>
        <v>5.8823529411764705E-2</v>
      </c>
      <c r="F14" s="33"/>
    </row>
    <row r="15" spans="1:6" x14ac:dyDescent="0.25">
      <c r="A15" s="106">
        <v>0</v>
      </c>
      <c r="B15" s="16">
        <v>4</v>
      </c>
      <c r="C15" s="34" t="s">
        <v>79</v>
      </c>
      <c r="D15" s="33">
        <f>COUNTIF('BASE DE DATOS 2017'!AJ:AJ,B15)</f>
        <v>1</v>
      </c>
      <c r="E15" s="46">
        <f>D15/SUM(D12:D15)</f>
        <v>1.9607843137254902E-2</v>
      </c>
      <c r="F15" s="16"/>
    </row>
    <row r="16" spans="1:6" x14ac:dyDescent="0.25">
      <c r="D16" s="14">
        <f>((D12*A12)+(D13*A13)+(D14*A14)+(D15*A15))/(SUM(D12:D15)*A12)</f>
        <v>0.80392156862745101</v>
      </c>
      <c r="E16" s="16"/>
      <c r="F16" s="16"/>
    </row>
    <row r="17" spans="1:6" ht="28.5" customHeight="1" x14ac:dyDescent="0.25">
      <c r="A17" s="104"/>
      <c r="B17" s="19">
        <v>36</v>
      </c>
      <c r="C17" s="349" t="s">
        <v>109</v>
      </c>
      <c r="D17" s="350"/>
      <c r="E17" s="350"/>
      <c r="F17" s="351"/>
    </row>
    <row r="18" spans="1:6" x14ac:dyDescent="0.25">
      <c r="A18" s="103" t="s">
        <v>54</v>
      </c>
      <c r="B18" s="16"/>
      <c r="C18" s="35"/>
      <c r="D18" s="32" t="s">
        <v>55</v>
      </c>
      <c r="E18" s="45" t="s">
        <v>67</v>
      </c>
      <c r="F18" s="35"/>
    </row>
    <row r="19" spans="1:6" x14ac:dyDescent="0.25">
      <c r="A19" s="105">
        <v>1</v>
      </c>
      <c r="B19" s="16">
        <v>1</v>
      </c>
      <c r="C19" s="34" t="s">
        <v>76</v>
      </c>
      <c r="D19" s="33">
        <f>COUNTIF('BASE DE DATOS 2017'!AK:AK,B19)</f>
        <v>33</v>
      </c>
      <c r="E19" s="46">
        <f>D19/SUM(D19:D22)</f>
        <v>0.6470588235294118</v>
      </c>
      <c r="F19" s="33"/>
    </row>
    <row r="20" spans="1:6" x14ac:dyDescent="0.25">
      <c r="A20" s="105">
        <v>0.66666666666666663</v>
      </c>
      <c r="B20" s="16">
        <v>2</v>
      </c>
      <c r="C20" s="34" t="s">
        <v>77</v>
      </c>
      <c r="D20" s="33">
        <f>COUNTIF('BASE DE DATOS 2017'!AK:AK,B20)</f>
        <v>16</v>
      </c>
      <c r="E20" s="46">
        <f>D20/SUM(D19:D22)</f>
        <v>0.31372549019607843</v>
      </c>
      <c r="F20" s="33"/>
    </row>
    <row r="21" spans="1:6" x14ac:dyDescent="0.25">
      <c r="A21" s="106">
        <v>0.33333333333333331</v>
      </c>
      <c r="B21" s="16">
        <v>3</v>
      </c>
      <c r="C21" s="34" t="s">
        <v>78</v>
      </c>
      <c r="D21" s="33">
        <f>COUNTIF('BASE DE DATOS 2017'!AK:AK,B21)</f>
        <v>0</v>
      </c>
      <c r="E21" s="46">
        <f>D21/SUM(D19:D22)</f>
        <v>0</v>
      </c>
      <c r="F21" s="33"/>
    </row>
    <row r="22" spans="1:6" x14ac:dyDescent="0.25">
      <c r="A22" s="106">
        <v>0</v>
      </c>
      <c r="B22" s="16">
        <v>4</v>
      </c>
      <c r="C22" s="34" t="s">
        <v>79</v>
      </c>
      <c r="D22" s="33">
        <f>COUNTIF('BASE DE DATOS 2017'!AK:AK,B22)</f>
        <v>2</v>
      </c>
      <c r="E22" s="46">
        <f>D22/SUM(D19:D22)</f>
        <v>3.9215686274509803E-2</v>
      </c>
      <c r="F22" s="16"/>
    </row>
    <row r="23" spans="1:6" x14ac:dyDescent="0.25">
      <c r="D23" s="14">
        <f>((D19*A19)+(D20*A20)+(D21*A21)+(D22*A22))/(SUM(D19:D22)*A19)</f>
        <v>0.85620915032679734</v>
      </c>
      <c r="E23" s="16"/>
      <c r="F23" s="16"/>
    </row>
    <row r="24" spans="1:6" x14ac:dyDescent="0.25">
      <c r="E24" s="57">
        <f>AVERAGE(D23,D16,D9)</f>
        <v>0.83442265795206971</v>
      </c>
      <c r="F24" s="58"/>
    </row>
    <row r="27" spans="1:6" x14ac:dyDescent="0.25">
      <c r="B27" s="10"/>
      <c r="C27" s="329" t="s">
        <v>110</v>
      </c>
      <c r="D27" s="329"/>
      <c r="E27" s="329"/>
      <c r="F27" s="330"/>
    </row>
    <row r="28" spans="1:6" ht="25.5" customHeight="1" x14ac:dyDescent="0.25">
      <c r="A28" s="104"/>
      <c r="B28" s="19">
        <v>37</v>
      </c>
      <c r="C28" s="346" t="s">
        <v>111</v>
      </c>
      <c r="D28" s="347"/>
      <c r="E28" s="347"/>
      <c r="F28" s="348"/>
    </row>
    <row r="29" spans="1:6" x14ac:dyDescent="0.25">
      <c r="A29" s="103" t="s">
        <v>54</v>
      </c>
      <c r="B29" s="16"/>
      <c r="C29" s="35"/>
      <c r="D29" s="32" t="s">
        <v>55</v>
      </c>
      <c r="E29" s="45" t="s">
        <v>67</v>
      </c>
      <c r="F29" s="35"/>
    </row>
    <row r="30" spans="1:6" x14ac:dyDescent="0.25">
      <c r="A30" s="105">
        <v>1</v>
      </c>
      <c r="B30" s="16">
        <v>1</v>
      </c>
      <c r="C30" s="34" t="s">
        <v>76</v>
      </c>
      <c r="D30" s="33">
        <f>COUNTIF('BASE DE DATOS 2017'!AL:AL,B30)</f>
        <v>27</v>
      </c>
      <c r="E30" s="46">
        <f>D30/SUM(D30:D33)</f>
        <v>0.52941176470588236</v>
      </c>
      <c r="F30" s="33"/>
    </row>
    <row r="31" spans="1:6" x14ac:dyDescent="0.25">
      <c r="A31" s="105">
        <v>0.66666666666666663</v>
      </c>
      <c r="B31" s="16">
        <v>2</v>
      </c>
      <c r="C31" s="34" t="s">
        <v>77</v>
      </c>
      <c r="D31" s="33">
        <f>COUNTIF('BASE DE DATOS 2017'!AL:AL,B31)</f>
        <v>20</v>
      </c>
      <c r="E31" s="46">
        <f>D31/SUM(D30:D33)</f>
        <v>0.39215686274509803</v>
      </c>
      <c r="F31" s="33"/>
    </row>
    <row r="32" spans="1:6" x14ac:dyDescent="0.25">
      <c r="A32" s="106">
        <v>0.33333333333333331</v>
      </c>
      <c r="B32" s="16">
        <v>3</v>
      </c>
      <c r="C32" s="34" t="s">
        <v>78</v>
      </c>
      <c r="D32" s="33">
        <f>COUNTIF('BASE DE DATOS 2017'!AL:AL,B32)</f>
        <v>0</v>
      </c>
      <c r="E32" s="46">
        <f>D32/SUM(D30:D33)</f>
        <v>0</v>
      </c>
      <c r="F32" s="33"/>
    </row>
    <row r="33" spans="1:6" x14ac:dyDescent="0.25">
      <c r="A33" s="106">
        <v>0</v>
      </c>
      <c r="B33" s="16">
        <v>4</v>
      </c>
      <c r="C33" s="34" t="s">
        <v>79</v>
      </c>
      <c r="D33" s="33">
        <f>COUNTIF('BASE DE DATOS 2017'!AL:AL,B33)</f>
        <v>4</v>
      </c>
      <c r="E33" s="46">
        <f>D33/SUM(D30:D33)</f>
        <v>7.8431372549019607E-2</v>
      </c>
      <c r="F33" s="16"/>
    </row>
    <row r="34" spans="1:6" x14ac:dyDescent="0.25">
      <c r="D34" s="14">
        <f>((D30*A30)+(D31*A31)+(D32*A32)+(D33*A33))/(SUM(D30:D33)*A30)</f>
        <v>0.79084967320261423</v>
      </c>
      <c r="E34" s="16"/>
      <c r="F34" s="16"/>
    </row>
    <row r="35" spans="1:6" ht="24" customHeight="1" x14ac:dyDescent="0.25">
      <c r="A35" s="104"/>
      <c r="B35" s="19">
        <v>38</v>
      </c>
      <c r="C35" s="346" t="s">
        <v>112</v>
      </c>
      <c r="D35" s="347"/>
      <c r="E35" s="347"/>
      <c r="F35" s="348"/>
    </row>
    <row r="36" spans="1:6" x14ac:dyDescent="0.25">
      <c r="A36" s="103" t="s">
        <v>54</v>
      </c>
      <c r="B36" s="16"/>
      <c r="C36" s="35"/>
      <c r="D36" s="32" t="s">
        <v>55</v>
      </c>
      <c r="E36" s="45" t="s">
        <v>67</v>
      </c>
      <c r="F36" s="35"/>
    </row>
    <row r="37" spans="1:6" x14ac:dyDescent="0.25">
      <c r="A37" s="105">
        <v>0</v>
      </c>
      <c r="B37" s="16">
        <v>1</v>
      </c>
      <c r="C37" s="34" t="s">
        <v>113</v>
      </c>
      <c r="D37" s="33">
        <f>COUNTIF('BASE DE DATOS 2017'!AM:AM,B37)</f>
        <v>8</v>
      </c>
      <c r="E37" s="46">
        <f>D37/SUM(D37:D39)</f>
        <v>0.15686274509803921</v>
      </c>
      <c r="F37" s="33"/>
    </row>
    <row r="38" spans="1:6" x14ac:dyDescent="0.25">
      <c r="A38" s="105">
        <v>1</v>
      </c>
      <c r="B38" s="16">
        <v>2</v>
      </c>
      <c r="C38" s="34" t="s">
        <v>114</v>
      </c>
      <c r="D38" s="33">
        <f>COUNTIF('BASE DE DATOS 2017'!AM:AM,B38)</f>
        <v>32</v>
      </c>
      <c r="E38" s="46">
        <f>D38/SUM(D37:D39)</f>
        <v>0.62745098039215685</v>
      </c>
      <c r="F38" s="33"/>
    </row>
    <row r="39" spans="1:6" ht="24.75" x14ac:dyDescent="0.25">
      <c r="A39" s="106">
        <v>0</v>
      </c>
      <c r="B39" s="16">
        <v>3</v>
      </c>
      <c r="C39" s="49" t="s">
        <v>115</v>
      </c>
      <c r="D39" s="33">
        <f>COUNTIF('BASE DE DATOS 2017'!AM:AM,B39)</f>
        <v>11</v>
      </c>
      <c r="E39" s="46">
        <f>D39/SUM(D37:D39)</f>
        <v>0.21568627450980393</v>
      </c>
      <c r="F39" s="33"/>
    </row>
    <row r="40" spans="1:6" x14ac:dyDescent="0.25">
      <c r="D40" s="14">
        <f>((D37*A37)+(D38*A38)+(D39*A39))/(SUM(D37:D39)*A38)</f>
        <v>0.62745098039215685</v>
      </c>
      <c r="E40" s="16"/>
      <c r="F40" s="16"/>
    </row>
    <row r="41" spans="1:6" x14ac:dyDescent="0.25">
      <c r="E41" s="59">
        <f>AVERAGE(D34,D40)</f>
        <v>0.70915032679738554</v>
      </c>
      <c r="F41" s="60"/>
    </row>
    <row r="44" spans="1:6" x14ac:dyDescent="0.25">
      <c r="B44" s="48"/>
      <c r="C44" s="329" t="s">
        <v>43</v>
      </c>
      <c r="D44" s="329"/>
      <c r="E44" s="329"/>
      <c r="F44" s="330"/>
    </row>
    <row r="45" spans="1:6" ht="26.25" customHeight="1" x14ac:dyDescent="0.25">
      <c r="A45" s="104"/>
      <c r="B45" s="19">
        <v>39</v>
      </c>
      <c r="C45" s="346" t="s">
        <v>116</v>
      </c>
      <c r="D45" s="347"/>
      <c r="E45" s="347"/>
      <c r="F45" s="348"/>
    </row>
    <row r="46" spans="1:6" x14ac:dyDescent="0.25">
      <c r="A46" s="103" t="s">
        <v>54</v>
      </c>
      <c r="B46" s="16"/>
      <c r="C46" s="35"/>
      <c r="D46" s="32" t="s">
        <v>55</v>
      </c>
      <c r="E46" s="45" t="s">
        <v>67</v>
      </c>
      <c r="F46" s="35"/>
    </row>
    <row r="47" spans="1:6" x14ac:dyDescent="0.25">
      <c r="A47" s="105">
        <v>1</v>
      </c>
      <c r="B47" s="16">
        <v>1</v>
      </c>
      <c r="C47" s="34" t="s">
        <v>76</v>
      </c>
      <c r="D47" s="33">
        <f>COUNTIF('BASE DE DATOS 2017'!AN$3:AN$1819,B47)</f>
        <v>34</v>
      </c>
      <c r="E47" s="46">
        <f>D47/SUM(D47:D50)</f>
        <v>0.66666666666666663</v>
      </c>
      <c r="F47" s="33"/>
    </row>
    <row r="48" spans="1:6" x14ac:dyDescent="0.25">
      <c r="A48" s="105">
        <v>0.66666666666666663</v>
      </c>
      <c r="B48" s="16">
        <v>2</v>
      </c>
      <c r="C48" s="34" t="s">
        <v>77</v>
      </c>
      <c r="D48" s="33">
        <f>COUNTIF('BASE DE DATOS 2017'!AN$3:AN$1819,B48)</f>
        <v>13</v>
      </c>
      <c r="E48" s="46">
        <f>D48/SUM(D47:D50)</f>
        <v>0.25490196078431371</v>
      </c>
      <c r="F48" s="33"/>
    </row>
    <row r="49" spans="1:6" x14ac:dyDescent="0.25">
      <c r="A49" s="106">
        <v>0.33333333333333331</v>
      </c>
      <c r="B49" s="16">
        <v>3</v>
      </c>
      <c r="C49" s="34" t="s">
        <v>78</v>
      </c>
      <c r="D49" s="33">
        <f>COUNTIF('BASE DE DATOS 2017'!AN$3:AN$1819,B49)</f>
        <v>2</v>
      </c>
      <c r="E49" s="46">
        <f>D49/SUM(D47:D50)</f>
        <v>3.9215686274509803E-2</v>
      </c>
      <c r="F49" s="33"/>
    </row>
    <row r="50" spans="1:6" x14ac:dyDescent="0.25">
      <c r="A50" s="106">
        <v>0</v>
      </c>
      <c r="B50" s="16">
        <v>4</v>
      </c>
      <c r="C50" s="34" t="s">
        <v>79</v>
      </c>
      <c r="D50" s="33">
        <f>COUNTIF('BASE DE DATOS 2017'!AN$3:AN$1819,B50)</f>
        <v>2</v>
      </c>
      <c r="E50" s="46">
        <f>D50/SUM(D47:D50)</f>
        <v>3.9215686274509803E-2</v>
      </c>
      <c r="F50" s="16"/>
    </row>
    <row r="51" spans="1:6" x14ac:dyDescent="0.25">
      <c r="D51" s="14">
        <f>((D47*A47)+(D48*A48)+(D49*A49)+(D50*A50))/(SUM(D47:D50)*A47)</f>
        <v>0.84967320261437895</v>
      </c>
      <c r="E51" s="16"/>
      <c r="F51" s="16"/>
    </row>
    <row r="54" spans="1:6" x14ac:dyDescent="0.25">
      <c r="B54" s="48"/>
      <c r="C54" s="329" t="s">
        <v>44</v>
      </c>
      <c r="D54" s="329"/>
      <c r="E54" s="329"/>
      <c r="F54" s="330"/>
    </row>
    <row r="55" spans="1:6" ht="27" customHeight="1" x14ac:dyDescent="0.25">
      <c r="A55" s="104"/>
      <c r="B55" s="19">
        <v>40</v>
      </c>
      <c r="C55" s="338" t="s">
        <v>117</v>
      </c>
      <c r="D55" s="339"/>
      <c r="E55" s="339"/>
      <c r="F55" s="340"/>
    </row>
    <row r="56" spans="1:6" x14ac:dyDescent="0.25">
      <c r="A56" s="103" t="s">
        <v>54</v>
      </c>
      <c r="B56" s="16"/>
      <c r="C56" s="35"/>
      <c r="D56" s="32" t="s">
        <v>55</v>
      </c>
      <c r="E56" s="45" t="s">
        <v>67</v>
      </c>
      <c r="F56" s="35"/>
    </row>
    <row r="57" spans="1:6" x14ac:dyDescent="0.25">
      <c r="A57" s="105">
        <v>1</v>
      </c>
      <c r="B57" s="16">
        <v>1</v>
      </c>
      <c r="C57" s="34" t="s">
        <v>76</v>
      </c>
      <c r="D57" s="33">
        <f>COUNTIF('BASE DE DATOS 2017'!AO$3:AO$1819,B57)</f>
        <v>35</v>
      </c>
      <c r="E57" s="46">
        <f>D57/SUM(D57:D60)</f>
        <v>0.68627450980392157</v>
      </c>
      <c r="F57" s="33"/>
    </row>
    <row r="58" spans="1:6" x14ac:dyDescent="0.25">
      <c r="A58" s="105">
        <v>0.66666666666666663</v>
      </c>
      <c r="B58" s="16">
        <v>2</v>
      </c>
      <c r="C58" s="34" t="s">
        <v>77</v>
      </c>
      <c r="D58" s="33">
        <f>COUNTIF('BASE DE DATOS 2017'!AO$3:AO$1819,B58)</f>
        <v>15</v>
      </c>
      <c r="E58" s="46">
        <f>D58/SUM(D57:D60)</f>
        <v>0.29411764705882354</v>
      </c>
      <c r="F58" s="33"/>
    </row>
    <row r="59" spans="1:6" x14ac:dyDescent="0.25">
      <c r="A59" s="106">
        <v>0.33333333333333331</v>
      </c>
      <c r="B59" s="16">
        <v>3</v>
      </c>
      <c r="C59" s="34" t="s">
        <v>78</v>
      </c>
      <c r="D59" s="33">
        <f>COUNTIF('BASE DE DATOS 2017'!AO$3:AO$1819,B59)</f>
        <v>1</v>
      </c>
      <c r="E59" s="46">
        <f>D59/SUM(D57:D60)</f>
        <v>1.9607843137254902E-2</v>
      </c>
      <c r="F59" s="33"/>
    </row>
    <row r="60" spans="1:6" x14ac:dyDescent="0.25">
      <c r="A60" s="106">
        <v>0</v>
      </c>
      <c r="B60" s="16">
        <v>4</v>
      </c>
      <c r="C60" s="34" t="s">
        <v>79</v>
      </c>
      <c r="D60" s="33">
        <f>COUNTIF('BASE DE DATOS 2017'!AO$3:AO$1819,B60)</f>
        <v>0</v>
      </c>
      <c r="E60" s="46">
        <f>D60/SUM(D57:D60)</f>
        <v>0</v>
      </c>
      <c r="F60" s="16"/>
    </row>
    <row r="61" spans="1:6" x14ac:dyDescent="0.25">
      <c r="D61" s="14">
        <f>((D57*A57)+(D58*A58)+(D59*A59)+(D60*A60))/(SUM(D57:D60)*A57)</f>
        <v>0.88888888888888895</v>
      </c>
      <c r="E61" s="16"/>
      <c r="F61" s="16"/>
    </row>
    <row r="62" spans="1:6" x14ac:dyDescent="0.25">
      <c r="A62" s="104"/>
      <c r="B62" s="19">
        <v>41</v>
      </c>
      <c r="C62" s="338" t="s">
        <v>118</v>
      </c>
      <c r="D62" s="339"/>
      <c r="E62" s="339"/>
      <c r="F62" s="340"/>
    </row>
    <row r="63" spans="1:6" x14ac:dyDescent="0.25">
      <c r="A63" s="103" t="s">
        <v>54</v>
      </c>
      <c r="B63" s="16"/>
      <c r="C63" s="35"/>
      <c r="D63" s="32" t="s">
        <v>55</v>
      </c>
      <c r="E63" s="45" t="s">
        <v>67</v>
      </c>
      <c r="F63" s="35"/>
    </row>
    <row r="64" spans="1:6" x14ac:dyDescent="0.25">
      <c r="A64" s="105">
        <v>1</v>
      </c>
      <c r="B64" s="16">
        <v>1</v>
      </c>
      <c r="C64" s="34" t="s">
        <v>76</v>
      </c>
      <c r="D64" s="33">
        <f>COUNTIF('BASE DE DATOS 2017'!AP$3:AP$1819,B64)</f>
        <v>24</v>
      </c>
      <c r="E64" s="46">
        <f>D64/SUM(D64:D67)</f>
        <v>0.47058823529411764</v>
      </c>
      <c r="F64" s="33"/>
    </row>
    <row r="65" spans="1:6" x14ac:dyDescent="0.25">
      <c r="A65" s="105">
        <v>0.66666666666666663</v>
      </c>
      <c r="B65" s="16">
        <v>2</v>
      </c>
      <c r="C65" s="34" t="s">
        <v>77</v>
      </c>
      <c r="D65" s="33">
        <f>COUNTIF('BASE DE DATOS 2017'!AP$3:AP$1819,B65)</f>
        <v>23</v>
      </c>
      <c r="E65" s="46">
        <f>D65/SUM(D64:D67)</f>
        <v>0.45098039215686275</v>
      </c>
      <c r="F65" s="33"/>
    </row>
    <row r="66" spans="1:6" x14ac:dyDescent="0.25">
      <c r="A66" s="106">
        <v>0.33333333333333331</v>
      </c>
      <c r="B66" s="16">
        <v>3</v>
      </c>
      <c r="C66" s="34" t="s">
        <v>78</v>
      </c>
      <c r="D66" s="33">
        <f>COUNTIF('BASE DE DATOS 2017'!AP$3:AP$1819,B66)</f>
        <v>3</v>
      </c>
      <c r="E66" s="46">
        <f>D66/SUM(D64:D67)</f>
        <v>5.8823529411764705E-2</v>
      </c>
      <c r="F66" s="33"/>
    </row>
    <row r="67" spans="1:6" x14ac:dyDescent="0.25">
      <c r="A67" s="106">
        <v>0</v>
      </c>
      <c r="B67" s="16">
        <v>4</v>
      </c>
      <c r="C67" s="34" t="s">
        <v>79</v>
      </c>
      <c r="D67" s="33">
        <f>COUNTIF('BASE DE DATOS 2017'!AP$3:AP$1819,B67)</f>
        <v>1</v>
      </c>
      <c r="E67" s="46">
        <f>D67/SUM(D64:D67)</f>
        <v>1.9607843137254902E-2</v>
      </c>
      <c r="F67" s="16"/>
    </row>
    <row r="68" spans="1:6" x14ac:dyDescent="0.25">
      <c r="D68" s="14">
        <f>((D64*A64)+(D65*A65)+(D66*A66)+(D67*A67))/(SUM(D64:D67)*A64)</f>
        <v>0.79084967320261423</v>
      </c>
      <c r="E68" s="16"/>
      <c r="F68" s="16"/>
    </row>
    <row r="69" spans="1:6" x14ac:dyDescent="0.25">
      <c r="B69" s="10"/>
      <c r="C69" s="329" t="s">
        <v>144</v>
      </c>
      <c r="D69" s="329"/>
      <c r="E69" s="329"/>
      <c r="F69" s="330"/>
    </row>
    <row r="70" spans="1:6" ht="27.75" customHeight="1" x14ac:dyDescent="0.25">
      <c r="B70" s="39">
        <v>51</v>
      </c>
      <c r="C70" s="355" t="s">
        <v>145</v>
      </c>
      <c r="D70" s="355"/>
      <c r="E70" s="355"/>
      <c r="F70" s="356"/>
    </row>
    <row r="71" spans="1:6" x14ac:dyDescent="0.25">
      <c r="D71" s="53">
        <f>PUESTO!D96</f>
        <v>0.90760869565217395</v>
      </c>
    </row>
    <row r="72" spans="1:6" x14ac:dyDescent="0.25">
      <c r="E72" s="57">
        <f>AVERAGE(D61,D68,D71)</f>
        <v>0.86244908591455893</v>
      </c>
      <c r="F72" s="58"/>
    </row>
  </sheetData>
  <mergeCells count="14">
    <mergeCell ref="C2:F2"/>
    <mergeCell ref="C69:F69"/>
    <mergeCell ref="C70:F70"/>
    <mergeCell ref="C3:F3"/>
    <mergeCell ref="C10:F10"/>
    <mergeCell ref="C17:F17"/>
    <mergeCell ref="C62:F62"/>
    <mergeCell ref="C28:F28"/>
    <mergeCell ref="C35:F35"/>
    <mergeCell ref="C45:F45"/>
    <mergeCell ref="C44:F44"/>
    <mergeCell ref="C54:F54"/>
    <mergeCell ref="C55:F55"/>
    <mergeCell ref="C27:F2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view="pageLayout" workbookViewId="0">
      <selection activeCell="D96" sqref="D96"/>
    </sheetView>
  </sheetViews>
  <sheetFormatPr baseColWidth="10" defaultRowHeight="15" x14ac:dyDescent="0.25"/>
  <cols>
    <col min="1" max="1" width="8.7109375" style="102" customWidth="1"/>
    <col min="2" max="2" width="7.140625" customWidth="1"/>
    <col min="3" max="3" width="26.42578125" customWidth="1"/>
    <col min="8" max="8" width="10.140625" customWidth="1"/>
  </cols>
  <sheetData>
    <row r="1" spans="1:6" x14ac:dyDescent="0.25">
      <c r="B1" s="10"/>
      <c r="C1" s="329" t="s">
        <v>46</v>
      </c>
      <c r="D1" s="329"/>
      <c r="E1" s="329"/>
      <c r="F1" s="330"/>
    </row>
    <row r="2" spans="1:6" ht="24.75" customHeight="1" x14ac:dyDescent="0.25">
      <c r="A2" s="104"/>
      <c r="B2" s="19">
        <v>42</v>
      </c>
      <c r="C2" s="338" t="s">
        <v>119</v>
      </c>
      <c r="D2" s="339"/>
      <c r="E2" s="339"/>
      <c r="F2" s="340"/>
    </row>
    <row r="3" spans="1:6" x14ac:dyDescent="0.25">
      <c r="A3" s="103" t="s">
        <v>54</v>
      </c>
      <c r="B3" s="16"/>
      <c r="C3" s="35"/>
      <c r="D3" s="32" t="s">
        <v>55</v>
      </c>
      <c r="E3" s="45" t="s">
        <v>67</v>
      </c>
      <c r="F3" s="35"/>
    </row>
    <row r="4" spans="1:6" x14ac:dyDescent="0.25">
      <c r="A4" s="105">
        <v>1</v>
      </c>
      <c r="B4" s="16">
        <v>1</v>
      </c>
      <c r="C4" s="34" t="s">
        <v>76</v>
      </c>
      <c r="D4" s="33">
        <f>COUNTIF('BASE DE DATOS 2017'!AQ:AQ,B4)</f>
        <v>45</v>
      </c>
      <c r="E4" s="46">
        <f>D4/SUM(D4:D7)</f>
        <v>0.88235294117647056</v>
      </c>
      <c r="F4" s="33"/>
    </row>
    <row r="5" spans="1:6" x14ac:dyDescent="0.25">
      <c r="A5" s="105">
        <v>0.66666666666666663</v>
      </c>
      <c r="B5" s="16">
        <v>2</v>
      </c>
      <c r="C5" s="34" t="s">
        <v>77</v>
      </c>
      <c r="D5" s="33">
        <f>COUNTIF('BASE DE DATOS 2017'!AQ:AQ,B5)</f>
        <v>6</v>
      </c>
      <c r="E5" s="46">
        <f>D5/SUM(D4:D7)</f>
        <v>0.11764705882352941</v>
      </c>
      <c r="F5" s="33"/>
    </row>
    <row r="6" spans="1:6" x14ac:dyDescent="0.25">
      <c r="A6" s="106">
        <v>0.33333333333333331</v>
      </c>
      <c r="B6" s="16">
        <v>3</v>
      </c>
      <c r="C6" s="34" t="s">
        <v>78</v>
      </c>
      <c r="D6" s="33">
        <f>COUNTIF('BASE DE DATOS 2017'!AQ:AQ,B6)</f>
        <v>0</v>
      </c>
      <c r="E6" s="46">
        <f>D6/SUM(D4:D7)</f>
        <v>0</v>
      </c>
      <c r="F6" s="33"/>
    </row>
    <row r="7" spans="1:6" x14ac:dyDescent="0.25">
      <c r="A7" s="106">
        <v>0</v>
      </c>
      <c r="B7" s="16">
        <v>4</v>
      </c>
      <c r="C7" s="34" t="s">
        <v>79</v>
      </c>
      <c r="D7" s="33">
        <f>COUNTIF('BASE DE DATOS 2017'!AQ:AQ,B7)</f>
        <v>0</v>
      </c>
      <c r="E7" s="46">
        <f>D7/SUM(D4:D7)</f>
        <v>0</v>
      </c>
      <c r="F7" s="16"/>
    </row>
    <row r="8" spans="1:6" x14ac:dyDescent="0.25">
      <c r="D8" s="14">
        <f>((D4*A4)+(D5*A5)+(D6*A6)+(D7*A7))/(SUM(D4:D7)*A4)</f>
        <v>0.96078431372549022</v>
      </c>
      <c r="E8" s="16"/>
      <c r="F8" s="16"/>
    </row>
    <row r="9" spans="1:6" ht="38.25" customHeight="1" x14ac:dyDescent="0.25">
      <c r="A9" s="104"/>
      <c r="B9" s="19">
        <v>43</v>
      </c>
      <c r="C9" s="338" t="s">
        <v>124</v>
      </c>
      <c r="D9" s="339"/>
      <c r="E9" s="339"/>
      <c r="F9" s="340"/>
    </row>
    <row r="10" spans="1:6" x14ac:dyDescent="0.25">
      <c r="A10" s="103" t="s">
        <v>54</v>
      </c>
      <c r="B10" s="16"/>
      <c r="C10" s="35"/>
      <c r="D10" s="32" t="s">
        <v>55</v>
      </c>
      <c r="E10" s="45" t="s">
        <v>67</v>
      </c>
      <c r="F10" s="35"/>
    </row>
    <row r="11" spans="1:6" x14ac:dyDescent="0.25">
      <c r="A11" s="105">
        <v>0</v>
      </c>
      <c r="B11" s="16">
        <v>1</v>
      </c>
      <c r="C11" s="51" t="s">
        <v>120</v>
      </c>
      <c r="D11" s="33">
        <f>COUNTIF('BASE DE DATOS 2017'!AR:AR,B11)</f>
        <v>3</v>
      </c>
      <c r="E11" s="46">
        <f>D11/SUM(D11:D15)</f>
        <v>5.8823529411764705E-2</v>
      </c>
      <c r="F11" s="33"/>
    </row>
    <row r="12" spans="1:6" x14ac:dyDescent="0.25">
      <c r="A12" s="105">
        <v>0</v>
      </c>
      <c r="B12" s="16">
        <v>2</v>
      </c>
      <c r="C12" s="34" t="s">
        <v>121</v>
      </c>
      <c r="D12" s="33">
        <f>COUNTIF('BASE DE DATOS 2017'!AR:AR,B12)</f>
        <v>3</v>
      </c>
      <c r="E12" s="46">
        <f>D12/SUM(D11:D15)</f>
        <v>5.8823529411764705E-2</v>
      </c>
      <c r="F12" s="33"/>
    </row>
    <row r="13" spans="1:6" x14ac:dyDescent="0.25">
      <c r="A13" s="105">
        <v>0</v>
      </c>
      <c r="B13" s="16">
        <v>3</v>
      </c>
      <c r="C13" s="50" t="s">
        <v>122</v>
      </c>
      <c r="D13" s="33">
        <f>COUNTIF('BASE DE DATOS 2017'!AR:AR,B13)</f>
        <v>4</v>
      </c>
      <c r="E13" s="46">
        <f>D13/SUM(D11:D15)</f>
        <v>7.8431372549019607E-2</v>
      </c>
      <c r="F13" s="33"/>
    </row>
    <row r="14" spans="1:6" x14ac:dyDescent="0.25">
      <c r="A14" s="106">
        <v>0</v>
      </c>
      <c r="B14" s="16">
        <v>4</v>
      </c>
      <c r="C14" s="51" t="s">
        <v>172</v>
      </c>
      <c r="D14" s="33">
        <f>COUNTIF('BASE DE DATOS 2017'!AR:AR,B14)</f>
        <v>8</v>
      </c>
      <c r="E14" s="46">
        <f>D14/SUM(D11:D15)</f>
        <v>0.15686274509803921</v>
      </c>
      <c r="F14" s="33"/>
    </row>
    <row r="15" spans="1:6" x14ac:dyDescent="0.25">
      <c r="A15" s="106">
        <v>1</v>
      </c>
      <c r="B15" s="16">
        <v>5</v>
      </c>
      <c r="C15" s="34" t="s">
        <v>123</v>
      </c>
      <c r="D15" s="33">
        <f>COUNTIF('BASE DE DATOS 2017'!AR:AR,B15)</f>
        <v>33</v>
      </c>
      <c r="E15" s="46">
        <f>D15/SUM(D11:D15)</f>
        <v>0.6470588235294118</v>
      </c>
      <c r="F15" s="16"/>
    </row>
    <row r="16" spans="1:6" x14ac:dyDescent="0.25">
      <c r="D16" s="14">
        <f>((D11*A11)+(D12*A12)+(D13*A13)+(D14*A14)+(D15*A15))/(SUM(D11:D15)*A15)</f>
        <v>0.6470588235294118</v>
      </c>
      <c r="E16" s="16"/>
      <c r="F16" s="16"/>
    </row>
    <row r="17" spans="1:6" x14ac:dyDescent="0.25">
      <c r="E17" s="341">
        <f>AVERAGE(D8,D16)</f>
        <v>0.80392156862745101</v>
      </c>
      <c r="F17" s="342"/>
    </row>
    <row r="20" spans="1:6" x14ac:dyDescent="0.25">
      <c r="B20" s="10"/>
      <c r="C20" s="329" t="s">
        <v>128</v>
      </c>
      <c r="D20" s="329"/>
      <c r="E20" s="329"/>
      <c r="F20" s="330"/>
    </row>
    <row r="21" spans="1:6" ht="27" customHeight="1" x14ac:dyDescent="0.25">
      <c r="A21" s="104"/>
      <c r="B21" s="19">
        <v>44</v>
      </c>
      <c r="C21" s="338" t="s">
        <v>129</v>
      </c>
      <c r="D21" s="339"/>
      <c r="E21" s="339"/>
      <c r="F21" s="340"/>
    </row>
    <row r="22" spans="1:6" x14ac:dyDescent="0.25">
      <c r="A22" s="103" t="s">
        <v>54</v>
      </c>
      <c r="B22" s="16"/>
      <c r="C22" s="35"/>
      <c r="D22" s="32" t="s">
        <v>55</v>
      </c>
      <c r="E22" s="45" t="s">
        <v>67</v>
      </c>
      <c r="F22" s="35"/>
    </row>
    <row r="23" spans="1:6" x14ac:dyDescent="0.25">
      <c r="A23" s="105">
        <v>1</v>
      </c>
      <c r="B23" s="16">
        <v>1</v>
      </c>
      <c r="C23" s="34" t="s">
        <v>130</v>
      </c>
      <c r="D23" s="33">
        <f>COUNTIF('BASE DE DATOS 2017'!AS:AS,B23)</f>
        <v>27</v>
      </c>
      <c r="E23" s="46">
        <f>D23/SUM(D23:D26)</f>
        <v>0.52941176470588236</v>
      </c>
      <c r="F23" s="33"/>
    </row>
    <row r="24" spans="1:6" x14ac:dyDescent="0.25">
      <c r="A24" s="105">
        <v>0.66666666666666663</v>
      </c>
      <c r="B24" s="16">
        <v>2</v>
      </c>
      <c r="C24" s="34" t="s">
        <v>131</v>
      </c>
      <c r="D24" s="33">
        <f>COUNTIF('BASE DE DATOS 2017'!AS:AS,B24)</f>
        <v>21</v>
      </c>
      <c r="E24" s="46">
        <f>D24/SUM(D23:D26)</f>
        <v>0.41176470588235292</v>
      </c>
      <c r="F24" s="33"/>
    </row>
    <row r="25" spans="1:6" x14ac:dyDescent="0.25">
      <c r="A25" s="106">
        <v>0.33333333333333331</v>
      </c>
      <c r="B25" s="16">
        <v>3</v>
      </c>
      <c r="C25" s="34" t="s">
        <v>132</v>
      </c>
      <c r="D25" s="33">
        <f>COUNTIF('BASE DE DATOS 2017'!AS:AS,B25)</f>
        <v>3</v>
      </c>
      <c r="E25" s="46">
        <f>D25/SUM(D23:D26)</f>
        <v>5.8823529411764705E-2</v>
      </c>
      <c r="F25" s="33"/>
    </row>
    <row r="26" spans="1:6" x14ac:dyDescent="0.25">
      <c r="A26" s="106">
        <v>0</v>
      </c>
      <c r="B26" s="16">
        <v>4</v>
      </c>
      <c r="C26" s="34" t="s">
        <v>133</v>
      </c>
      <c r="D26" s="33">
        <f>COUNTIF('BASE DE DATOS 2017'!AS:AS,B26)</f>
        <v>0</v>
      </c>
      <c r="E26" s="46">
        <f>D26/SUM(D23:D26)</f>
        <v>0</v>
      </c>
      <c r="F26" s="16"/>
    </row>
    <row r="27" spans="1:6" x14ac:dyDescent="0.25">
      <c r="D27" s="14">
        <f>((D23*A23)+(D24*A24)+(D25*A25)+(D26*A26))/(SUM(D23:D26)*A23)</f>
        <v>0.82352941176470584</v>
      </c>
      <c r="E27" s="16"/>
      <c r="F27" s="16"/>
    </row>
    <row r="30" spans="1:6" x14ac:dyDescent="0.25">
      <c r="B30" s="10"/>
      <c r="C30" s="329" t="s">
        <v>49</v>
      </c>
      <c r="D30" s="329"/>
      <c r="E30" s="329"/>
      <c r="F30" s="330"/>
    </row>
    <row r="31" spans="1:6" ht="27" customHeight="1" x14ac:dyDescent="0.25">
      <c r="A31" s="104"/>
      <c r="B31" s="19">
        <v>45</v>
      </c>
      <c r="C31" s="338" t="s">
        <v>134</v>
      </c>
      <c r="D31" s="339"/>
      <c r="E31" s="339"/>
      <c r="F31" s="340"/>
    </row>
    <row r="32" spans="1:6" x14ac:dyDescent="0.25">
      <c r="A32" s="103" t="s">
        <v>54</v>
      </c>
      <c r="B32" s="16"/>
      <c r="C32" s="35"/>
      <c r="D32" s="32" t="s">
        <v>55</v>
      </c>
      <c r="E32" s="45" t="s">
        <v>67</v>
      </c>
      <c r="F32" s="35"/>
    </row>
    <row r="33" spans="1:6" x14ac:dyDescent="0.25">
      <c r="A33" s="105">
        <v>1</v>
      </c>
      <c r="B33" s="16">
        <v>1</v>
      </c>
      <c r="C33" s="34" t="s">
        <v>76</v>
      </c>
      <c r="D33" s="33">
        <f>COUNTIF('BASE DE DATOS 2017'!AT:AT,B33)</f>
        <v>30</v>
      </c>
      <c r="E33" s="46">
        <f>D33/SUM(D33:D36)</f>
        <v>0.58823529411764708</v>
      </c>
      <c r="F33" s="33"/>
    </row>
    <row r="34" spans="1:6" x14ac:dyDescent="0.25">
      <c r="A34" s="105">
        <v>0.66666666666666663</v>
      </c>
      <c r="B34" s="16">
        <v>2</v>
      </c>
      <c r="C34" s="34" t="s">
        <v>77</v>
      </c>
      <c r="D34" s="33">
        <f>COUNTIF('BASE DE DATOS 2017'!AT:AT,B34)</f>
        <v>19</v>
      </c>
      <c r="E34" s="46">
        <f>D34/SUM(D33:D36)</f>
        <v>0.37254901960784315</v>
      </c>
      <c r="F34" s="33"/>
    </row>
    <row r="35" spans="1:6" x14ac:dyDescent="0.25">
      <c r="A35" s="106">
        <v>0.33333333333333331</v>
      </c>
      <c r="B35" s="16">
        <v>3</v>
      </c>
      <c r="C35" s="34" t="s">
        <v>78</v>
      </c>
      <c r="D35" s="33">
        <f>COUNTIF('BASE DE DATOS 2017'!AT:AT,B35)</f>
        <v>2</v>
      </c>
      <c r="E35" s="46">
        <f>D35/SUM(D33:D36)</f>
        <v>3.9215686274509803E-2</v>
      </c>
      <c r="F35" s="33"/>
    </row>
    <row r="36" spans="1:6" x14ac:dyDescent="0.25">
      <c r="A36" s="106">
        <v>0</v>
      </c>
      <c r="B36" s="16">
        <v>4</v>
      </c>
      <c r="C36" s="34" t="s">
        <v>79</v>
      </c>
      <c r="D36" s="33">
        <f>COUNTIF('BASE DE DATOS 2017'!AT:AT,B36)</f>
        <v>0</v>
      </c>
      <c r="E36" s="46">
        <f>D36/SUM(D33:D36)</f>
        <v>0</v>
      </c>
      <c r="F36" s="16"/>
    </row>
    <row r="37" spans="1:6" x14ac:dyDescent="0.25">
      <c r="D37" s="14">
        <f>((D33*A33)+(D34*A34)+(D35*A35)+(D36*A36))/(SUM(D33:D36)*A33)</f>
        <v>0.84967320261437895</v>
      </c>
      <c r="E37" s="16"/>
      <c r="F37" s="16"/>
    </row>
    <row r="46" spans="1:6" x14ac:dyDescent="0.25">
      <c r="B46" s="10"/>
      <c r="C46" s="329" t="s">
        <v>50</v>
      </c>
      <c r="D46" s="329"/>
      <c r="E46" s="329"/>
      <c r="F46" s="330"/>
    </row>
    <row r="47" spans="1:6" ht="28.5" customHeight="1" x14ac:dyDescent="0.25">
      <c r="A47" s="104"/>
      <c r="B47" s="19">
        <v>46</v>
      </c>
      <c r="C47" s="338" t="s">
        <v>135</v>
      </c>
      <c r="D47" s="339"/>
      <c r="E47" s="339"/>
      <c r="F47" s="340"/>
    </row>
    <row r="48" spans="1:6" x14ac:dyDescent="0.25">
      <c r="A48" s="103" t="s">
        <v>54</v>
      </c>
      <c r="B48" s="16"/>
      <c r="C48" s="35"/>
      <c r="D48" s="32" t="s">
        <v>55</v>
      </c>
      <c r="E48" s="45" t="s">
        <v>67</v>
      </c>
      <c r="F48" s="35"/>
    </row>
    <row r="49" spans="1:6" ht="26.25" x14ac:dyDescent="0.25">
      <c r="A49" s="105">
        <v>0</v>
      </c>
      <c r="B49" s="16">
        <v>1</v>
      </c>
      <c r="C49" s="52" t="s">
        <v>136</v>
      </c>
      <c r="D49" s="33">
        <f>COUNTIF('BASE DE DATOS 2017'!AU:AU,B49)</f>
        <v>13</v>
      </c>
      <c r="E49" s="46">
        <f>D49/SUM(D49:D51)</f>
        <v>0.25490196078431371</v>
      </c>
      <c r="F49" s="33"/>
    </row>
    <row r="50" spans="1:6" x14ac:dyDescent="0.25">
      <c r="A50" s="106">
        <v>1</v>
      </c>
      <c r="B50" s="16">
        <v>2</v>
      </c>
      <c r="C50" s="52" t="s">
        <v>114</v>
      </c>
      <c r="D50" s="33">
        <f>COUNTIF('BASE DE DATOS 2017'!AU:AU,B50)</f>
        <v>38</v>
      </c>
      <c r="E50" s="46">
        <f>D50/SUM(D49:D51)</f>
        <v>0.74509803921568629</v>
      </c>
      <c r="F50" s="33"/>
    </row>
    <row r="51" spans="1:6" ht="26.25" x14ac:dyDescent="0.25">
      <c r="A51" s="106">
        <v>0</v>
      </c>
      <c r="B51" s="16">
        <v>3</v>
      </c>
      <c r="C51" s="52" t="s">
        <v>137</v>
      </c>
      <c r="D51" s="33">
        <f>COUNTIF('BASE DE DATOS 2017'!AU:AU,B51)</f>
        <v>0</v>
      </c>
      <c r="E51" s="46">
        <f>D51/SUM(D49:D51)</f>
        <v>0</v>
      </c>
      <c r="F51" s="16"/>
    </row>
    <row r="52" spans="1:6" x14ac:dyDescent="0.25">
      <c r="D52" s="14">
        <f>((D49*A49)+(D50*A50)+(D51*A51))/(SUM(D49:D51)*A50)</f>
        <v>0.74509803921568629</v>
      </c>
      <c r="E52" s="16"/>
      <c r="F52" s="16"/>
    </row>
    <row r="55" spans="1:6" x14ac:dyDescent="0.25">
      <c r="B55" s="10"/>
      <c r="C55" s="329" t="s">
        <v>125</v>
      </c>
      <c r="D55" s="329"/>
      <c r="E55" s="329"/>
      <c r="F55" s="330"/>
    </row>
    <row r="56" spans="1:6" x14ac:dyDescent="0.25">
      <c r="A56" s="104"/>
      <c r="B56" s="19">
        <v>47</v>
      </c>
      <c r="C56" s="338" t="s">
        <v>126</v>
      </c>
      <c r="D56" s="339"/>
      <c r="E56" s="339"/>
      <c r="F56" s="340"/>
    </row>
    <row r="57" spans="1:6" x14ac:dyDescent="0.25">
      <c r="A57" s="103" t="s">
        <v>54</v>
      </c>
      <c r="B57" s="16"/>
      <c r="C57" s="35"/>
      <c r="D57" s="32" t="s">
        <v>55</v>
      </c>
      <c r="E57" s="45" t="s">
        <v>67</v>
      </c>
      <c r="F57" s="35"/>
    </row>
    <row r="58" spans="1:6" x14ac:dyDescent="0.25">
      <c r="A58" s="105">
        <v>1</v>
      </c>
      <c r="B58" s="16">
        <v>1</v>
      </c>
      <c r="C58" s="34" t="s">
        <v>76</v>
      </c>
      <c r="D58" s="33">
        <f>COUNTIF('BASE DE DATOS 2017'!AV:AV,B58)</f>
        <v>32</v>
      </c>
      <c r="E58" s="46">
        <f>D58/SUM(D58:D61)</f>
        <v>0.62745098039215685</v>
      </c>
      <c r="F58" s="33"/>
    </row>
    <row r="59" spans="1:6" x14ac:dyDescent="0.25">
      <c r="A59" s="105">
        <v>0.66666666666666663</v>
      </c>
      <c r="B59" s="16">
        <v>2</v>
      </c>
      <c r="C59" s="34" t="s">
        <v>77</v>
      </c>
      <c r="D59" s="33">
        <f>COUNTIF('BASE DE DATOS 2017'!AV:AV,B59)</f>
        <v>13</v>
      </c>
      <c r="E59" s="46">
        <f>D59/SUM(D58:D61)</f>
        <v>0.25490196078431371</v>
      </c>
      <c r="F59" s="33"/>
    </row>
    <row r="60" spans="1:6" x14ac:dyDescent="0.25">
      <c r="A60" s="106">
        <v>0.33333333333333331</v>
      </c>
      <c r="B60" s="16">
        <v>3</v>
      </c>
      <c r="C60" s="34" t="s">
        <v>78</v>
      </c>
      <c r="D60" s="33">
        <f>COUNTIF('BASE DE DATOS 2017'!AV:AV,B60)</f>
        <v>6</v>
      </c>
      <c r="E60" s="46">
        <f>D60/SUM(D58:D61)</f>
        <v>0.11764705882352941</v>
      </c>
      <c r="F60" s="33"/>
    </row>
    <row r="61" spans="1:6" x14ac:dyDescent="0.25">
      <c r="A61" s="106">
        <v>0</v>
      </c>
      <c r="B61" s="16">
        <v>4</v>
      </c>
      <c r="C61" s="34" t="s">
        <v>79</v>
      </c>
      <c r="D61" s="33">
        <f>COUNTIF('BASE DE DATOS 2017'!AV:AV,B61)</f>
        <v>0</v>
      </c>
      <c r="E61" s="46">
        <f>D61/SUM(D58:D61)</f>
        <v>0</v>
      </c>
      <c r="F61" s="16"/>
    </row>
    <row r="62" spans="1:6" x14ac:dyDescent="0.25">
      <c r="D62" s="14">
        <f>((D58*A58)+(D59*A59)+(D60*A60)+(D61*A61))/(SUM(D58:D61)*A58)</f>
        <v>0.8366013071895424</v>
      </c>
      <c r="E62" s="16"/>
      <c r="F62" s="16"/>
    </row>
    <row r="63" spans="1:6" x14ac:dyDescent="0.25">
      <c r="A63" s="104"/>
      <c r="B63" s="19">
        <v>48</v>
      </c>
      <c r="C63" s="338" t="s">
        <v>127</v>
      </c>
      <c r="D63" s="339"/>
      <c r="E63" s="339"/>
      <c r="F63" s="340"/>
    </row>
    <row r="64" spans="1:6" x14ac:dyDescent="0.25">
      <c r="A64" s="103" t="s">
        <v>54</v>
      </c>
      <c r="B64" s="16"/>
      <c r="C64" s="35"/>
      <c r="D64" s="32" t="s">
        <v>55</v>
      </c>
      <c r="E64" s="45" t="s">
        <v>67</v>
      </c>
      <c r="F64" s="35"/>
    </row>
    <row r="65" spans="1:6" x14ac:dyDescent="0.25">
      <c r="A65" s="105">
        <v>1</v>
      </c>
      <c r="B65" s="16">
        <v>1</v>
      </c>
      <c r="C65" s="34" t="s">
        <v>76</v>
      </c>
      <c r="D65" s="33">
        <f>COUNTIF('BASE DE DATOS 2017'!AW:AW,B65)</f>
        <v>40</v>
      </c>
      <c r="E65" s="46">
        <f>D65/SUM(D65:D68)</f>
        <v>0.78431372549019607</v>
      </c>
      <c r="F65" s="33"/>
    </row>
    <row r="66" spans="1:6" x14ac:dyDescent="0.25">
      <c r="A66" s="105">
        <v>0.66666666666666663</v>
      </c>
      <c r="B66" s="16">
        <v>2</v>
      </c>
      <c r="C66" s="34" t="s">
        <v>77</v>
      </c>
      <c r="D66" s="33">
        <f>COUNTIF('BASE DE DATOS 2017'!AW:AW,B66)</f>
        <v>10</v>
      </c>
      <c r="E66" s="46">
        <f>D66/SUM(D65:D68)</f>
        <v>0.19607843137254902</v>
      </c>
      <c r="F66" s="33"/>
    </row>
    <row r="67" spans="1:6" x14ac:dyDescent="0.25">
      <c r="A67" s="106">
        <v>0.33333333333333331</v>
      </c>
      <c r="B67" s="16">
        <v>3</v>
      </c>
      <c r="C67" s="34" t="s">
        <v>78</v>
      </c>
      <c r="D67" s="33">
        <f>COUNTIF('BASE DE DATOS 2017'!AW:AW,B67)</f>
        <v>1</v>
      </c>
      <c r="E67" s="46">
        <f>D67/SUM(D65:D68)</f>
        <v>1.9607843137254902E-2</v>
      </c>
      <c r="F67" s="33"/>
    </row>
    <row r="68" spans="1:6" x14ac:dyDescent="0.25">
      <c r="A68" s="106">
        <v>0</v>
      </c>
      <c r="B68" s="16">
        <v>4</v>
      </c>
      <c r="C68" s="34" t="s">
        <v>79</v>
      </c>
      <c r="D68" s="33">
        <f>COUNTIF('BASE DE DATOS 2017'!AW:AW,B68)</f>
        <v>0</v>
      </c>
      <c r="E68" s="46">
        <f>D68/SUM(D65:D68)</f>
        <v>0</v>
      </c>
      <c r="F68" s="16"/>
    </row>
    <row r="69" spans="1:6" x14ac:dyDescent="0.25">
      <c r="D69" s="14">
        <f>((D65*A65)+(D66*A66)+(D67*A67)+(D68*A68))/(SUM(D65:D68)*A65)</f>
        <v>0.92156862745098034</v>
      </c>
      <c r="E69" s="16"/>
      <c r="F69" s="16"/>
    </row>
    <row r="70" spans="1:6" x14ac:dyDescent="0.25">
      <c r="E70" s="341">
        <f>AVERAGE(D62,D69)</f>
        <v>0.87908496732026142</v>
      </c>
      <c r="F70" s="342"/>
    </row>
    <row r="72" spans="1:6" x14ac:dyDescent="0.25">
      <c r="B72" s="10"/>
      <c r="C72" s="329" t="s">
        <v>51</v>
      </c>
      <c r="D72" s="329"/>
      <c r="E72" s="329"/>
      <c r="F72" s="330"/>
    </row>
    <row r="73" spans="1:6" x14ac:dyDescent="0.25">
      <c r="A73" s="104"/>
      <c r="B73" s="19">
        <v>49</v>
      </c>
      <c r="C73" s="338" t="s">
        <v>138</v>
      </c>
      <c r="D73" s="339"/>
      <c r="E73" s="339"/>
      <c r="F73" s="340"/>
    </row>
    <row r="74" spans="1:6" x14ac:dyDescent="0.25">
      <c r="A74" s="103" t="s">
        <v>54</v>
      </c>
      <c r="B74" s="16"/>
      <c r="C74" s="35"/>
      <c r="D74" s="32" t="s">
        <v>55</v>
      </c>
      <c r="E74" s="45" t="s">
        <v>67</v>
      </c>
      <c r="F74" s="35"/>
    </row>
    <row r="75" spans="1:6" x14ac:dyDescent="0.25">
      <c r="A75" s="105">
        <v>1</v>
      </c>
      <c r="B75" s="16">
        <v>1</v>
      </c>
      <c r="C75" s="34" t="s">
        <v>64</v>
      </c>
      <c r="D75" s="33">
        <f>COUNTIF('BASE DE DATOS 2017'!AX:AX,B75)</f>
        <v>25</v>
      </c>
      <c r="E75" s="46">
        <f>D75/SUM(D75:D76)</f>
        <v>0.49019607843137253</v>
      </c>
      <c r="F75" s="33"/>
    </row>
    <row r="76" spans="1:6" x14ac:dyDescent="0.25">
      <c r="A76" s="105">
        <v>0</v>
      </c>
      <c r="B76" s="16">
        <v>2</v>
      </c>
      <c r="C76" s="34" t="s">
        <v>65</v>
      </c>
      <c r="D76" s="33">
        <f>COUNTIF('BASE DE DATOS 2017'!AX:AX,B76)</f>
        <v>26</v>
      </c>
      <c r="E76" s="46">
        <f>D76/SUM(D75:D76)</f>
        <v>0.50980392156862742</v>
      </c>
      <c r="F76" s="33"/>
    </row>
    <row r="77" spans="1:6" x14ac:dyDescent="0.25">
      <c r="D77" s="14">
        <f>((D75*A75)+(D76*A76))/(SUM(D75:D76)*A75)</f>
        <v>0.49019607843137253</v>
      </c>
      <c r="E77" s="16"/>
      <c r="F77" s="16"/>
    </row>
    <row r="78" spans="1:6" ht="26.25" customHeight="1" x14ac:dyDescent="0.25">
      <c r="A78" s="104"/>
      <c r="B78" s="19">
        <v>50</v>
      </c>
      <c r="C78" s="338" t="s">
        <v>139</v>
      </c>
      <c r="D78" s="339"/>
      <c r="E78" s="339"/>
      <c r="F78" s="340"/>
    </row>
    <row r="79" spans="1:6" x14ac:dyDescent="0.25">
      <c r="A79" s="103" t="s">
        <v>54</v>
      </c>
      <c r="B79" s="16"/>
      <c r="C79" s="35"/>
      <c r="D79" s="32" t="s">
        <v>55</v>
      </c>
      <c r="E79" s="45" t="s">
        <v>67</v>
      </c>
      <c r="F79" s="35"/>
    </row>
    <row r="80" spans="1:6" x14ac:dyDescent="0.25">
      <c r="A80" s="105">
        <v>0.75</v>
      </c>
      <c r="B80" s="16">
        <v>1</v>
      </c>
      <c r="C80" s="34" t="s">
        <v>140</v>
      </c>
      <c r="D80" s="33">
        <f>COUNTIF('BASE DE DATOS 2017'!AY:AY,B80)</f>
        <v>16</v>
      </c>
      <c r="E80" s="46">
        <f>D80/SUM(D80:D83)</f>
        <v>0.31372549019607843</v>
      </c>
      <c r="F80" s="33"/>
    </row>
    <row r="81" spans="1:6" x14ac:dyDescent="0.25">
      <c r="A81" s="105">
        <v>0.5</v>
      </c>
      <c r="B81" s="16">
        <v>2</v>
      </c>
      <c r="C81" s="34" t="s">
        <v>141</v>
      </c>
      <c r="D81" s="33">
        <f>COUNTIF('BASE DE DATOS 2017'!AY:AY,B81)</f>
        <v>6</v>
      </c>
      <c r="E81" s="46">
        <f>D81/SUM(D80:D83)</f>
        <v>0.11764705882352941</v>
      </c>
      <c r="F81" s="33"/>
    </row>
    <row r="82" spans="1:6" x14ac:dyDescent="0.25">
      <c r="A82" s="106">
        <v>1</v>
      </c>
      <c r="B82" s="16">
        <v>3</v>
      </c>
      <c r="C82" s="34" t="s">
        <v>142</v>
      </c>
      <c r="D82" s="33">
        <f>COUNTIF('BASE DE DATOS 2017'!AY:AY,B82)</f>
        <v>19</v>
      </c>
      <c r="E82" s="46">
        <f>D82/SUM(D80:D83)</f>
        <v>0.37254901960784315</v>
      </c>
      <c r="F82" s="33"/>
    </row>
    <row r="83" spans="1:6" x14ac:dyDescent="0.25">
      <c r="A83" s="106">
        <v>0</v>
      </c>
      <c r="B83" s="16">
        <v>4</v>
      </c>
      <c r="C83" s="34" t="s">
        <v>143</v>
      </c>
      <c r="D83" s="33">
        <f>COUNTIF('BASE DE DATOS 2017'!AY:AY,B83)</f>
        <v>10</v>
      </c>
      <c r="E83" s="46">
        <f>D83/SUM(D80:D83)</f>
        <v>0.19607843137254902</v>
      </c>
      <c r="F83" s="16"/>
    </row>
    <row r="84" spans="1:6" x14ac:dyDescent="0.25">
      <c r="D84" s="14">
        <f>((D80*A80)+(D81*A81)+(D82*A82)+(D83*A83))/(SUM(D80:D83)*A82)</f>
        <v>0.66666666666666663</v>
      </c>
      <c r="E84" s="16"/>
      <c r="F84" s="16"/>
    </row>
    <row r="85" spans="1:6" x14ac:dyDescent="0.25">
      <c r="E85" s="341">
        <f>AVERAGE(D77,D84)</f>
        <v>0.57843137254901955</v>
      </c>
      <c r="F85" s="342"/>
    </row>
    <row r="88" spans="1:6" x14ac:dyDescent="0.25">
      <c r="B88" s="10"/>
      <c r="C88" s="329" t="s">
        <v>144</v>
      </c>
      <c r="D88" s="329"/>
      <c r="E88" s="329"/>
      <c r="F88" s="330"/>
    </row>
    <row r="89" spans="1:6" ht="26.25" customHeight="1" x14ac:dyDescent="0.25">
      <c r="B89" s="39">
        <v>51</v>
      </c>
      <c r="C89" s="355" t="s">
        <v>145</v>
      </c>
      <c r="D89" s="355"/>
      <c r="E89" s="355"/>
      <c r="F89" s="356"/>
    </row>
    <row r="90" spans="1:6" x14ac:dyDescent="0.25">
      <c r="A90" s="103" t="s">
        <v>54</v>
      </c>
      <c r="B90" s="24"/>
      <c r="C90" s="24"/>
      <c r="D90" s="32" t="s">
        <v>55</v>
      </c>
      <c r="E90" s="45" t="s">
        <v>67</v>
      </c>
      <c r="F90" s="28"/>
    </row>
    <row r="91" spans="1:6" x14ac:dyDescent="0.25">
      <c r="A91" s="104">
        <v>1</v>
      </c>
      <c r="B91" s="16">
        <v>1</v>
      </c>
      <c r="C91" s="16" t="s">
        <v>76</v>
      </c>
      <c r="D91" s="33">
        <f>COUNTIF('BASE DE DATOS 2017'!AZ:AZ,B91)</f>
        <v>38</v>
      </c>
      <c r="E91" s="46">
        <f>D91/SUM(D91:D95)</f>
        <v>0.74509803921568629</v>
      </c>
      <c r="F91" s="21"/>
    </row>
    <row r="92" spans="1:6" x14ac:dyDescent="0.25">
      <c r="A92" s="104">
        <v>0.5</v>
      </c>
      <c r="B92" s="16">
        <v>2</v>
      </c>
      <c r="C92" s="16" t="s">
        <v>77</v>
      </c>
      <c r="D92" s="33">
        <f>COUNTIF('BASE DE DATOS 2017'!AZ:AZ,B92)</f>
        <v>7</v>
      </c>
      <c r="E92" s="46">
        <f>D92/SUM(D91:D95)</f>
        <v>0.13725490196078433</v>
      </c>
      <c r="F92" s="21"/>
    </row>
    <row r="93" spans="1:6" x14ac:dyDescent="0.25">
      <c r="A93" s="104">
        <v>0.25</v>
      </c>
      <c r="B93" s="16">
        <v>3</v>
      </c>
      <c r="C93" s="16" t="s">
        <v>78</v>
      </c>
      <c r="D93" s="33">
        <f>COUNTIF('BASE DE DATOS 2017'!AZ:AZ,B93)</f>
        <v>1</v>
      </c>
      <c r="E93" s="46">
        <f>D93/SUM(D91:D95)</f>
        <v>1.9607843137254902E-2</v>
      </c>
      <c r="F93" s="21"/>
    </row>
    <row r="94" spans="1:6" x14ac:dyDescent="0.25">
      <c r="A94" s="104">
        <v>0</v>
      </c>
      <c r="B94" s="16">
        <v>4</v>
      </c>
      <c r="C94" s="16" t="s">
        <v>79</v>
      </c>
      <c r="D94" s="33">
        <f>COUNTIF('BASE DE DATOS 2017'!AZ:AZ,B94)</f>
        <v>0</v>
      </c>
      <c r="E94" s="46">
        <f>D94/SUM(D91:D95)</f>
        <v>0</v>
      </c>
      <c r="F94" s="21"/>
    </row>
    <row r="95" spans="1:6" x14ac:dyDescent="0.25">
      <c r="A95" s="104"/>
      <c r="B95" s="16">
        <v>5</v>
      </c>
      <c r="C95" s="16" t="s">
        <v>257</v>
      </c>
      <c r="D95" s="33">
        <f>COUNTIF('BASE DE DATOS 2017'!AZ:AZ,B95)</f>
        <v>5</v>
      </c>
      <c r="E95" s="46">
        <f>D95/SUM(D91:D95)</f>
        <v>9.8039215686274508E-2</v>
      </c>
      <c r="F95" s="21"/>
    </row>
    <row r="96" spans="1:6" x14ac:dyDescent="0.25">
      <c r="D96" s="14">
        <f>((D91*A91)+(D92*A92)+(D93*A93)+(D94*A94))/(SUM(D91:D94)*A91)</f>
        <v>0.90760869565217395</v>
      </c>
      <c r="E96" s="16"/>
      <c r="F96" s="21"/>
    </row>
  </sheetData>
  <mergeCells count="20">
    <mergeCell ref="C2:F2"/>
    <mergeCell ref="C9:F9"/>
    <mergeCell ref="C56:F56"/>
    <mergeCell ref="C1:F1"/>
    <mergeCell ref="C30:F30"/>
    <mergeCell ref="C46:F46"/>
    <mergeCell ref="C55:F55"/>
    <mergeCell ref="C72:F72"/>
    <mergeCell ref="E85:F85"/>
    <mergeCell ref="C88:F88"/>
    <mergeCell ref="C89:F89"/>
    <mergeCell ref="E17:F17"/>
    <mergeCell ref="C31:F31"/>
    <mergeCell ref="C47:F47"/>
    <mergeCell ref="C73:F73"/>
    <mergeCell ref="C78:F78"/>
    <mergeCell ref="E70:F70"/>
    <mergeCell ref="C21:F21"/>
    <mergeCell ref="C63:F63"/>
    <mergeCell ref="C20:F2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7"/>
  <sheetViews>
    <sheetView workbookViewId="0">
      <selection activeCell="A3" sqref="A3:XFD2134"/>
    </sheetView>
  </sheetViews>
  <sheetFormatPr baseColWidth="10" defaultColWidth="4.7109375" defaultRowHeight="11.25" x14ac:dyDescent="0.2"/>
  <cols>
    <col min="1" max="21" width="4.7109375" style="1"/>
    <col min="22" max="29" width="4.7109375" style="2"/>
    <col min="30" max="30" width="4.7109375" style="1"/>
    <col min="31" max="34" width="4.7109375" style="2"/>
    <col min="35" max="43" width="4.7109375" style="1" customWidth="1"/>
    <col min="44" max="44" width="4.7109375" style="2" customWidth="1"/>
    <col min="45" max="52" width="4.7109375" style="1" customWidth="1"/>
    <col min="53" max="16384" width="4.7109375" style="1"/>
  </cols>
  <sheetData>
    <row r="1" spans="1:53" s="101" customFormat="1" x14ac:dyDescent="0.2">
      <c r="B1" s="101">
        <v>1</v>
      </c>
      <c r="C1" s="101">
        <v>2</v>
      </c>
      <c r="D1" s="101">
        <v>3</v>
      </c>
      <c r="E1" s="101">
        <v>4</v>
      </c>
      <c r="F1" s="101">
        <v>5</v>
      </c>
      <c r="G1" s="101">
        <v>6</v>
      </c>
      <c r="H1" s="101">
        <v>7</v>
      </c>
      <c r="I1" s="101">
        <v>8</v>
      </c>
      <c r="J1" s="101">
        <v>9</v>
      </c>
      <c r="K1" s="101">
        <v>10</v>
      </c>
      <c r="L1" s="101">
        <v>11</v>
      </c>
      <c r="M1" s="101">
        <v>12</v>
      </c>
      <c r="N1" s="101">
        <v>13</v>
      </c>
      <c r="O1" s="101">
        <v>14</v>
      </c>
      <c r="P1" s="101">
        <v>15</v>
      </c>
      <c r="Q1" s="101">
        <v>16</v>
      </c>
      <c r="R1" s="101">
        <v>17</v>
      </c>
      <c r="S1" s="101">
        <v>18</v>
      </c>
      <c r="T1" s="101">
        <v>19</v>
      </c>
      <c r="U1" s="101">
        <v>20</v>
      </c>
      <c r="V1" s="101">
        <v>21</v>
      </c>
      <c r="W1" s="101">
        <v>22</v>
      </c>
      <c r="X1" s="101">
        <v>23</v>
      </c>
      <c r="Y1" s="101">
        <v>24</v>
      </c>
      <c r="Z1" s="101">
        <v>25</v>
      </c>
      <c r="AA1" s="101">
        <v>26</v>
      </c>
      <c r="AB1" s="101">
        <v>27</v>
      </c>
      <c r="AC1" s="101">
        <v>28</v>
      </c>
      <c r="AD1" s="101">
        <v>29</v>
      </c>
      <c r="AE1" s="101">
        <v>30</v>
      </c>
      <c r="AF1" s="101">
        <v>31</v>
      </c>
      <c r="AG1" s="101">
        <v>32</v>
      </c>
      <c r="AH1" s="101">
        <v>33</v>
      </c>
      <c r="AI1" s="101">
        <v>34</v>
      </c>
      <c r="AJ1" s="101">
        <v>35</v>
      </c>
      <c r="AK1" s="101">
        <v>36</v>
      </c>
      <c r="AL1" s="101">
        <v>37</v>
      </c>
      <c r="AM1" s="101">
        <v>38</v>
      </c>
      <c r="AN1" s="101">
        <v>39</v>
      </c>
      <c r="AO1" s="101">
        <v>40</v>
      </c>
      <c r="AP1" s="101">
        <v>41</v>
      </c>
      <c r="AQ1" s="101">
        <v>42</v>
      </c>
      <c r="AR1" s="101">
        <v>43</v>
      </c>
      <c r="AS1" s="101">
        <v>44</v>
      </c>
      <c r="AT1" s="101">
        <v>45</v>
      </c>
      <c r="AU1" s="101">
        <v>46</v>
      </c>
      <c r="AV1" s="101">
        <v>47</v>
      </c>
      <c r="AW1" s="101">
        <v>48</v>
      </c>
      <c r="AX1" s="101">
        <v>49</v>
      </c>
      <c r="AY1" s="101">
        <v>50</v>
      </c>
      <c r="AZ1" s="101">
        <v>51</v>
      </c>
      <c r="BA1" s="101">
        <v>52</v>
      </c>
    </row>
    <row r="2" spans="1:53" s="3" customFormat="1" x14ac:dyDescent="0.2">
      <c r="B2" s="3" t="s">
        <v>186</v>
      </c>
      <c r="C2" s="3" t="s">
        <v>187</v>
      </c>
      <c r="D2" s="3" t="s">
        <v>242</v>
      </c>
      <c r="E2" s="3" t="s">
        <v>243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  <c r="M2" s="3" t="s">
        <v>241</v>
      </c>
      <c r="N2" s="3" t="s">
        <v>197</v>
      </c>
      <c r="O2" s="3" t="s">
        <v>198</v>
      </c>
      <c r="P2" s="3" t="s">
        <v>239</v>
      </c>
      <c r="Q2" s="3" t="s">
        <v>200</v>
      </c>
      <c r="R2" s="3" t="s">
        <v>201</v>
      </c>
      <c r="S2" s="3" t="s">
        <v>235</v>
      </c>
      <c r="T2" s="3" t="s">
        <v>202</v>
      </c>
      <c r="U2" s="3" t="s">
        <v>203</v>
      </c>
      <c r="V2" s="4" t="s">
        <v>205</v>
      </c>
      <c r="W2" s="4" t="s">
        <v>206</v>
      </c>
      <c r="X2" s="4" t="s">
        <v>207</v>
      </c>
      <c r="Y2" s="4" t="s">
        <v>244</v>
      </c>
      <c r="Z2" s="4" t="s">
        <v>240</v>
      </c>
      <c r="AA2" s="4" t="s">
        <v>210</v>
      </c>
      <c r="AB2" s="4" t="s">
        <v>211</v>
      </c>
      <c r="AC2" s="4" t="s">
        <v>212</v>
      </c>
      <c r="AD2" s="4" t="s">
        <v>213</v>
      </c>
      <c r="AE2" s="4" t="s">
        <v>214</v>
      </c>
      <c r="AF2" s="4" t="s">
        <v>215</v>
      </c>
      <c r="AG2" s="4" t="s">
        <v>216</v>
      </c>
      <c r="AH2" s="4" t="s">
        <v>217</v>
      </c>
      <c r="AI2" s="3" t="s">
        <v>218</v>
      </c>
      <c r="AJ2" s="3" t="s">
        <v>220</v>
      </c>
      <c r="AK2" s="3" t="s">
        <v>237</v>
      </c>
      <c r="AL2" s="3" t="s">
        <v>219</v>
      </c>
      <c r="AM2" s="3" t="s">
        <v>223</v>
      </c>
      <c r="AN2" s="3" t="s">
        <v>222</v>
      </c>
      <c r="AO2" s="3" t="s">
        <v>1</v>
      </c>
      <c r="AP2" s="3" t="s">
        <v>0</v>
      </c>
      <c r="AQ2" s="3" t="s">
        <v>224</v>
      </c>
      <c r="AR2" s="4" t="s">
        <v>226</v>
      </c>
      <c r="AS2" s="3" t="s">
        <v>227</v>
      </c>
      <c r="AT2" s="3" t="s">
        <v>228</v>
      </c>
      <c r="AU2" s="3" t="s">
        <v>229</v>
      </c>
      <c r="AV2" s="4" t="s">
        <v>225</v>
      </c>
      <c r="AW2" s="3" t="s">
        <v>236</v>
      </c>
      <c r="AX2" s="3" t="s">
        <v>231</v>
      </c>
      <c r="AY2" s="79" t="s">
        <v>238</v>
      </c>
      <c r="AZ2" s="3" t="s">
        <v>233</v>
      </c>
      <c r="BA2" s="3" t="s">
        <v>234</v>
      </c>
    </row>
    <row r="3" spans="1:53" ht="15" x14ac:dyDescent="0.25">
      <c r="A3" s="1">
        <v>1281</v>
      </c>
      <c r="B3">
        <v>5</v>
      </c>
      <c r="C3">
        <v>1</v>
      </c>
      <c r="D3">
        <v>3</v>
      </c>
      <c r="E3">
        <v>3</v>
      </c>
      <c r="F3">
        <v>2</v>
      </c>
      <c r="G3">
        <v>1</v>
      </c>
      <c r="H3">
        <v>5</v>
      </c>
      <c r="I3">
        <v>2</v>
      </c>
      <c r="J3">
        <v>2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/>
      <c r="W3"/>
      <c r="X3"/>
      <c r="Y3">
        <v>1</v>
      </c>
      <c r="Z3">
        <v>1</v>
      </c>
      <c r="AA3">
        <v>1</v>
      </c>
      <c r="AB3"/>
      <c r="AC3"/>
      <c r="AD3">
        <v>1</v>
      </c>
      <c r="AE3">
        <v>2</v>
      </c>
      <c r="AF3">
        <v>1</v>
      </c>
      <c r="AG3">
        <v>2</v>
      </c>
      <c r="AH3">
        <v>2</v>
      </c>
      <c r="AI3">
        <v>2</v>
      </c>
      <c r="AJ3">
        <v>1</v>
      </c>
      <c r="AK3">
        <v>1</v>
      </c>
      <c r="AL3">
        <v>1</v>
      </c>
      <c r="AM3">
        <v>2</v>
      </c>
      <c r="AN3">
        <v>1</v>
      </c>
      <c r="AO3">
        <v>1</v>
      </c>
      <c r="AP3">
        <v>1</v>
      </c>
      <c r="AQ3">
        <v>1</v>
      </c>
      <c r="AR3">
        <v>5</v>
      </c>
      <c r="AS3">
        <v>1</v>
      </c>
      <c r="AT3">
        <v>2</v>
      </c>
      <c r="AU3">
        <v>2</v>
      </c>
      <c r="AV3">
        <v>1</v>
      </c>
      <c r="AW3">
        <v>1</v>
      </c>
      <c r="AX3">
        <v>1</v>
      </c>
      <c r="AY3">
        <v>3</v>
      </c>
      <c r="AZ3">
        <v>1</v>
      </c>
      <c r="BA3">
        <v>391</v>
      </c>
    </row>
    <row r="4" spans="1:53" ht="15" x14ac:dyDescent="0.25">
      <c r="A4" s="1">
        <v>1282</v>
      </c>
      <c r="B4">
        <v>2</v>
      </c>
      <c r="C4">
        <v>2</v>
      </c>
      <c r="D4">
        <v>2</v>
      </c>
      <c r="E4">
        <v>2</v>
      </c>
      <c r="F4">
        <v>2</v>
      </c>
      <c r="G4">
        <v>1</v>
      </c>
      <c r="H4">
        <v>5</v>
      </c>
      <c r="I4">
        <v>1</v>
      </c>
      <c r="J4">
        <v>1</v>
      </c>
      <c r="K4">
        <v>2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2</v>
      </c>
      <c r="T4">
        <v>1</v>
      </c>
      <c r="U4">
        <v>1</v>
      </c>
      <c r="V4"/>
      <c r="W4"/>
      <c r="X4"/>
      <c r="Y4">
        <v>1</v>
      </c>
      <c r="Z4">
        <v>1</v>
      </c>
      <c r="AA4">
        <v>2</v>
      </c>
      <c r="AB4"/>
      <c r="AC4"/>
      <c r="AD4">
        <v>1</v>
      </c>
      <c r="AE4">
        <v>1</v>
      </c>
      <c r="AF4">
        <v>1</v>
      </c>
      <c r="AG4">
        <v>3</v>
      </c>
      <c r="AH4">
        <v>1</v>
      </c>
      <c r="AI4">
        <v>1</v>
      </c>
      <c r="AJ4">
        <v>1</v>
      </c>
      <c r="AK4">
        <v>1</v>
      </c>
      <c r="AL4">
        <v>1</v>
      </c>
      <c r="AM4">
        <v>2</v>
      </c>
      <c r="AN4">
        <v>1</v>
      </c>
      <c r="AO4">
        <v>1</v>
      </c>
      <c r="AP4">
        <v>1</v>
      </c>
      <c r="AQ4">
        <v>1</v>
      </c>
      <c r="AR4">
        <v>2</v>
      </c>
      <c r="AS4">
        <v>1</v>
      </c>
      <c r="AT4">
        <v>1</v>
      </c>
      <c r="AU4">
        <v>2</v>
      </c>
      <c r="AV4">
        <v>4</v>
      </c>
      <c r="AW4">
        <v>1</v>
      </c>
      <c r="AX4">
        <v>1</v>
      </c>
      <c r="AY4">
        <v>1</v>
      </c>
      <c r="AZ4">
        <v>1</v>
      </c>
      <c r="BA4">
        <v>391</v>
      </c>
    </row>
    <row r="5" spans="1:53" ht="15" x14ac:dyDescent="0.25">
      <c r="A5" s="1">
        <v>1283</v>
      </c>
      <c r="B5">
        <v>2</v>
      </c>
      <c r="C5">
        <v>2</v>
      </c>
      <c r="D5">
        <v>3</v>
      </c>
      <c r="E5">
        <v>3</v>
      </c>
      <c r="F5">
        <v>3</v>
      </c>
      <c r="G5">
        <v>2</v>
      </c>
      <c r="H5">
        <v>5</v>
      </c>
      <c r="I5">
        <v>2</v>
      </c>
      <c r="J5">
        <v>2</v>
      </c>
      <c r="K5">
        <v>2</v>
      </c>
      <c r="L5">
        <v>1</v>
      </c>
      <c r="M5">
        <v>4</v>
      </c>
      <c r="N5">
        <v>1</v>
      </c>
      <c r="O5">
        <v>2</v>
      </c>
      <c r="P5">
        <v>2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2</v>
      </c>
      <c r="X5">
        <v>1</v>
      </c>
      <c r="Y5"/>
      <c r="Z5"/>
      <c r="AA5"/>
      <c r="AB5"/>
      <c r="AC5"/>
      <c r="AD5">
        <v>2</v>
      </c>
      <c r="AE5">
        <v>1</v>
      </c>
      <c r="AF5">
        <v>2</v>
      </c>
      <c r="AG5">
        <v>2</v>
      </c>
      <c r="AH5">
        <v>2</v>
      </c>
      <c r="AI5">
        <v>1</v>
      </c>
      <c r="AJ5">
        <v>2</v>
      </c>
      <c r="AK5">
        <v>1</v>
      </c>
      <c r="AL5">
        <v>2</v>
      </c>
      <c r="AM5">
        <v>2</v>
      </c>
      <c r="AN5">
        <v>2</v>
      </c>
      <c r="AO5">
        <v>1</v>
      </c>
      <c r="AP5">
        <v>2</v>
      </c>
      <c r="AQ5">
        <v>1</v>
      </c>
      <c r="AR5">
        <v>5</v>
      </c>
      <c r="AS5">
        <v>1</v>
      </c>
      <c r="AT5">
        <v>1</v>
      </c>
      <c r="AU5">
        <v>2</v>
      </c>
      <c r="AV5">
        <v>1</v>
      </c>
      <c r="AW5">
        <v>1</v>
      </c>
      <c r="AX5">
        <v>1</v>
      </c>
      <c r="AY5">
        <v>3</v>
      </c>
      <c r="AZ5">
        <v>1</v>
      </c>
      <c r="BA5">
        <v>391</v>
      </c>
    </row>
    <row r="6" spans="1:53" ht="15" x14ac:dyDescent="0.25">
      <c r="A6" s="1">
        <v>1284</v>
      </c>
      <c r="B6">
        <v>3</v>
      </c>
      <c r="C6">
        <v>2</v>
      </c>
      <c r="D6">
        <v>3</v>
      </c>
      <c r="E6">
        <v>2</v>
      </c>
      <c r="F6">
        <v>2</v>
      </c>
      <c r="G6">
        <v>1</v>
      </c>
      <c r="H6">
        <v>4</v>
      </c>
      <c r="I6">
        <v>2</v>
      </c>
      <c r="J6">
        <v>1</v>
      </c>
      <c r="K6">
        <v>2</v>
      </c>
      <c r="L6">
        <v>1</v>
      </c>
      <c r="M6">
        <v>1</v>
      </c>
      <c r="N6">
        <v>2</v>
      </c>
      <c r="O6">
        <v>1</v>
      </c>
      <c r="P6">
        <v>2</v>
      </c>
      <c r="Q6">
        <v>1</v>
      </c>
      <c r="R6">
        <v>2</v>
      </c>
      <c r="S6">
        <v>2</v>
      </c>
      <c r="T6">
        <v>1</v>
      </c>
      <c r="U6">
        <v>1</v>
      </c>
      <c r="V6"/>
      <c r="W6"/>
      <c r="X6"/>
      <c r="Y6">
        <v>1</v>
      </c>
      <c r="Z6">
        <v>2</v>
      </c>
      <c r="AA6">
        <v>1</v>
      </c>
      <c r="AB6"/>
      <c r="AC6"/>
      <c r="AD6">
        <v>1</v>
      </c>
      <c r="AE6">
        <v>1</v>
      </c>
      <c r="AF6">
        <v>2</v>
      </c>
      <c r="AG6">
        <v>1</v>
      </c>
      <c r="AH6">
        <v>3</v>
      </c>
      <c r="AI6">
        <v>1</v>
      </c>
      <c r="AJ6">
        <v>1</v>
      </c>
      <c r="AK6">
        <v>1</v>
      </c>
      <c r="AL6">
        <v>2</v>
      </c>
      <c r="AM6">
        <v>2</v>
      </c>
      <c r="AN6">
        <v>1</v>
      </c>
      <c r="AO6">
        <v>1</v>
      </c>
      <c r="AP6">
        <v>1</v>
      </c>
      <c r="AQ6">
        <v>1</v>
      </c>
      <c r="AR6">
        <v>3</v>
      </c>
      <c r="AS6">
        <v>1</v>
      </c>
      <c r="AT6">
        <v>1</v>
      </c>
      <c r="AU6">
        <v>2</v>
      </c>
      <c r="AV6">
        <v>1</v>
      </c>
      <c r="AW6">
        <v>1</v>
      </c>
      <c r="AX6">
        <v>1</v>
      </c>
      <c r="AY6">
        <v>1</v>
      </c>
      <c r="AZ6">
        <v>1</v>
      </c>
      <c r="BA6">
        <v>391</v>
      </c>
    </row>
    <row r="7" spans="1:53" ht="15" x14ac:dyDescent="0.25">
      <c r="A7" s="1">
        <v>1285</v>
      </c>
      <c r="B7">
        <v>2</v>
      </c>
      <c r="C7">
        <v>1</v>
      </c>
      <c r="D7">
        <v>2</v>
      </c>
      <c r="E7">
        <v>2</v>
      </c>
      <c r="F7">
        <v>3</v>
      </c>
      <c r="G7">
        <v>2</v>
      </c>
      <c r="H7">
        <v>3</v>
      </c>
      <c r="I7">
        <v>1</v>
      </c>
      <c r="J7">
        <v>1</v>
      </c>
      <c r="K7">
        <v>2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2</v>
      </c>
      <c r="Y7"/>
      <c r="Z7"/>
      <c r="AA7"/>
      <c r="AB7"/>
      <c r="AC7"/>
      <c r="AD7">
        <v>1</v>
      </c>
      <c r="AE7">
        <v>1</v>
      </c>
      <c r="AF7">
        <v>1</v>
      </c>
      <c r="AG7">
        <v>3</v>
      </c>
      <c r="AH7">
        <v>2</v>
      </c>
      <c r="AI7">
        <v>1</v>
      </c>
      <c r="AJ7">
        <v>1</v>
      </c>
      <c r="AK7">
        <v>1</v>
      </c>
      <c r="AL7">
        <v>1</v>
      </c>
      <c r="AM7">
        <v>2</v>
      </c>
      <c r="AN7">
        <v>1</v>
      </c>
      <c r="AO7">
        <v>1</v>
      </c>
      <c r="AP7">
        <v>1</v>
      </c>
      <c r="AQ7">
        <v>1</v>
      </c>
      <c r="AR7">
        <v>5</v>
      </c>
      <c r="AS7">
        <v>1</v>
      </c>
      <c r="AT7">
        <v>1</v>
      </c>
      <c r="AU7">
        <v>2</v>
      </c>
      <c r="AV7">
        <v>1</v>
      </c>
      <c r="AW7">
        <v>1</v>
      </c>
      <c r="AX7">
        <v>1</v>
      </c>
      <c r="AY7">
        <v>3</v>
      </c>
      <c r="AZ7">
        <v>1</v>
      </c>
      <c r="BA7">
        <v>391</v>
      </c>
    </row>
    <row r="8" spans="1:53" ht="15" x14ac:dyDescent="0.25">
      <c r="A8" s="1">
        <v>1286</v>
      </c>
      <c r="B8">
        <v>4</v>
      </c>
      <c r="C8">
        <v>2</v>
      </c>
      <c r="D8">
        <v>6</v>
      </c>
      <c r="E8">
        <v>2</v>
      </c>
      <c r="F8">
        <v>2</v>
      </c>
      <c r="G8">
        <v>1</v>
      </c>
      <c r="H8">
        <v>6</v>
      </c>
      <c r="I8">
        <v>3</v>
      </c>
      <c r="J8">
        <v>2</v>
      </c>
      <c r="K8">
        <v>2</v>
      </c>
      <c r="L8">
        <v>1</v>
      </c>
      <c r="M8">
        <v>1</v>
      </c>
      <c r="N8">
        <v>2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1</v>
      </c>
      <c r="V8"/>
      <c r="W8"/>
      <c r="X8"/>
      <c r="Y8">
        <v>1</v>
      </c>
      <c r="Z8">
        <v>2</v>
      </c>
      <c r="AA8">
        <v>2</v>
      </c>
      <c r="AB8"/>
      <c r="AC8"/>
      <c r="AD8">
        <v>1</v>
      </c>
      <c r="AE8">
        <v>1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1</v>
      </c>
      <c r="AM8">
        <v>2</v>
      </c>
      <c r="AN8">
        <v>1</v>
      </c>
      <c r="AO8">
        <v>1</v>
      </c>
      <c r="AP8">
        <v>1</v>
      </c>
      <c r="AQ8">
        <v>1</v>
      </c>
      <c r="AR8">
        <v>4</v>
      </c>
      <c r="AS8">
        <v>1</v>
      </c>
      <c r="AT8">
        <v>1</v>
      </c>
      <c r="AU8">
        <v>2</v>
      </c>
      <c r="AV8">
        <v>1</v>
      </c>
      <c r="AW8">
        <v>1</v>
      </c>
      <c r="AX8">
        <v>1</v>
      </c>
      <c r="AY8">
        <v>3</v>
      </c>
      <c r="AZ8">
        <v>1</v>
      </c>
      <c r="BA8">
        <v>391</v>
      </c>
    </row>
    <row r="9" spans="1:53" ht="15" x14ac:dyDescent="0.25">
      <c r="A9" s="1">
        <v>1287</v>
      </c>
      <c r="B9">
        <v>3</v>
      </c>
      <c r="C9">
        <v>2</v>
      </c>
      <c r="D9">
        <v>2</v>
      </c>
      <c r="E9">
        <v>2</v>
      </c>
      <c r="F9">
        <v>2</v>
      </c>
      <c r="G9">
        <v>1</v>
      </c>
      <c r="H9">
        <v>5</v>
      </c>
      <c r="I9">
        <v>1</v>
      </c>
      <c r="J9">
        <v>1</v>
      </c>
      <c r="K9">
        <v>1</v>
      </c>
      <c r="L9">
        <v>1</v>
      </c>
      <c r="M9">
        <v>1</v>
      </c>
      <c r="N9">
        <v>2</v>
      </c>
      <c r="O9">
        <v>1</v>
      </c>
      <c r="P9">
        <v>1</v>
      </c>
      <c r="Q9">
        <v>1</v>
      </c>
      <c r="R9">
        <v>1</v>
      </c>
      <c r="S9">
        <v>2</v>
      </c>
      <c r="T9">
        <v>1</v>
      </c>
      <c r="U9">
        <v>1</v>
      </c>
      <c r="V9"/>
      <c r="W9"/>
      <c r="X9"/>
      <c r="Y9">
        <v>1</v>
      </c>
      <c r="Z9">
        <v>2</v>
      </c>
      <c r="AA9">
        <v>5</v>
      </c>
      <c r="AB9"/>
      <c r="AC9"/>
      <c r="AD9">
        <v>1</v>
      </c>
      <c r="AE9">
        <v>1</v>
      </c>
      <c r="AF9">
        <v>1</v>
      </c>
      <c r="AG9">
        <v>2</v>
      </c>
      <c r="AH9">
        <v>1</v>
      </c>
      <c r="AI9">
        <v>1</v>
      </c>
      <c r="AJ9">
        <v>1</v>
      </c>
      <c r="AK9">
        <v>1</v>
      </c>
      <c r="AL9">
        <v>1</v>
      </c>
      <c r="AM9">
        <v>2</v>
      </c>
      <c r="AN9">
        <v>1</v>
      </c>
      <c r="AO9">
        <v>1</v>
      </c>
      <c r="AP9">
        <v>2</v>
      </c>
      <c r="AQ9">
        <v>1</v>
      </c>
      <c r="AR9">
        <v>4</v>
      </c>
      <c r="AS9">
        <v>1</v>
      </c>
      <c r="AT9">
        <v>1</v>
      </c>
      <c r="AU9">
        <v>2</v>
      </c>
      <c r="AV9">
        <v>2</v>
      </c>
      <c r="AW9">
        <v>2</v>
      </c>
      <c r="AX9">
        <v>1</v>
      </c>
      <c r="AY9">
        <v>1</v>
      </c>
      <c r="AZ9">
        <v>1</v>
      </c>
      <c r="BA9">
        <v>391</v>
      </c>
    </row>
    <row r="10" spans="1:53" ht="15" x14ac:dyDescent="0.25">
      <c r="A10" s="1">
        <v>1288</v>
      </c>
      <c r="B10">
        <v>3</v>
      </c>
      <c r="C10">
        <v>2</v>
      </c>
      <c r="D10">
        <v>3</v>
      </c>
      <c r="E10">
        <v>3</v>
      </c>
      <c r="F10">
        <v>2</v>
      </c>
      <c r="G10">
        <v>1</v>
      </c>
      <c r="H10">
        <v>5</v>
      </c>
      <c r="I10">
        <v>3</v>
      </c>
      <c r="J10">
        <v>2</v>
      </c>
      <c r="K10">
        <v>2</v>
      </c>
      <c r="L10">
        <v>1</v>
      </c>
      <c r="M10">
        <v>4</v>
      </c>
      <c r="N10">
        <v>4</v>
      </c>
      <c r="O10">
        <v>3</v>
      </c>
      <c r="P10">
        <v>4</v>
      </c>
      <c r="Q10">
        <v>2</v>
      </c>
      <c r="R10">
        <v>3</v>
      </c>
      <c r="S10">
        <v>3</v>
      </c>
      <c r="T10">
        <v>1</v>
      </c>
      <c r="U10">
        <v>3</v>
      </c>
      <c r="V10"/>
      <c r="W10"/>
      <c r="X10"/>
      <c r="Y10">
        <v>2</v>
      </c>
      <c r="Z10">
        <v>2</v>
      </c>
      <c r="AA10">
        <v>1</v>
      </c>
      <c r="AB10"/>
      <c r="AC10"/>
      <c r="AD10">
        <v>4</v>
      </c>
      <c r="AE10">
        <v>3</v>
      </c>
      <c r="AF10">
        <v>3</v>
      </c>
      <c r="AG10">
        <v>1</v>
      </c>
      <c r="AH10">
        <v>4</v>
      </c>
      <c r="AI10">
        <v>3</v>
      </c>
      <c r="AJ10">
        <v>2</v>
      </c>
      <c r="AK10">
        <v>3</v>
      </c>
      <c r="AL10">
        <v>2</v>
      </c>
      <c r="AM10">
        <v>3</v>
      </c>
      <c r="AN10">
        <v>3</v>
      </c>
      <c r="AO10">
        <v>3</v>
      </c>
      <c r="AP10">
        <v>2</v>
      </c>
      <c r="AQ10">
        <v>1</v>
      </c>
      <c r="AR10">
        <v>5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1</v>
      </c>
      <c r="BA10">
        <v>391</v>
      </c>
    </row>
    <row r="11" spans="1:53" ht="15" x14ac:dyDescent="0.25">
      <c r="A11" s="1">
        <v>1289</v>
      </c>
      <c r="B11">
        <v>2</v>
      </c>
      <c r="C11">
        <v>2</v>
      </c>
      <c r="D11">
        <v>1</v>
      </c>
      <c r="E11">
        <v>1</v>
      </c>
      <c r="F11">
        <v>2</v>
      </c>
      <c r="G11">
        <v>2</v>
      </c>
      <c r="H11">
        <v>5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2</v>
      </c>
      <c r="U11">
        <v>1</v>
      </c>
      <c r="V11"/>
      <c r="W11"/>
      <c r="X11"/>
      <c r="Y11">
        <v>1</v>
      </c>
      <c r="Z11">
        <v>1</v>
      </c>
      <c r="AA11">
        <v>1</v>
      </c>
      <c r="AB11"/>
      <c r="AC11"/>
      <c r="AD11">
        <v>1</v>
      </c>
      <c r="AE11">
        <v>1</v>
      </c>
      <c r="AF11">
        <v>1</v>
      </c>
      <c r="AG11">
        <v>2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2</v>
      </c>
      <c r="AN11">
        <v>1</v>
      </c>
      <c r="AO11">
        <v>1</v>
      </c>
      <c r="AP11">
        <v>1</v>
      </c>
      <c r="AQ11">
        <v>1</v>
      </c>
      <c r="AR11">
        <v>5</v>
      </c>
      <c r="AS11">
        <v>2</v>
      </c>
      <c r="AT11">
        <v>1</v>
      </c>
      <c r="AU11">
        <v>2</v>
      </c>
      <c r="AV11">
        <v>2</v>
      </c>
      <c r="AW11">
        <v>1</v>
      </c>
      <c r="AX11">
        <v>1</v>
      </c>
      <c r="AY11">
        <v>3</v>
      </c>
      <c r="AZ11">
        <v>1</v>
      </c>
      <c r="BA11">
        <v>391</v>
      </c>
    </row>
    <row r="12" spans="1:53" ht="15" x14ac:dyDescent="0.25">
      <c r="A12" s="1">
        <v>1290</v>
      </c>
      <c r="B12">
        <v>2</v>
      </c>
      <c r="C12">
        <v>2</v>
      </c>
      <c r="D12">
        <v>2</v>
      </c>
      <c r="E12">
        <v>2</v>
      </c>
      <c r="F12">
        <v>3</v>
      </c>
      <c r="G12">
        <v>1</v>
      </c>
      <c r="H12">
        <v>6</v>
      </c>
      <c r="I12">
        <v>4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2</v>
      </c>
      <c r="X12">
        <v>1</v>
      </c>
      <c r="Y12"/>
      <c r="Z12"/>
      <c r="AA12"/>
      <c r="AB12"/>
      <c r="AC12"/>
      <c r="AD12">
        <v>1</v>
      </c>
      <c r="AE12">
        <v>1</v>
      </c>
      <c r="AF12">
        <v>1</v>
      </c>
      <c r="AG12">
        <v>2</v>
      </c>
      <c r="AH12">
        <v>3</v>
      </c>
      <c r="AI12">
        <v>1</v>
      </c>
      <c r="AJ12">
        <v>1</v>
      </c>
      <c r="AK12">
        <v>1</v>
      </c>
      <c r="AL12">
        <v>1</v>
      </c>
      <c r="AM12">
        <v>3</v>
      </c>
      <c r="AN12">
        <v>3</v>
      </c>
      <c r="AO12">
        <v>3</v>
      </c>
      <c r="AP12">
        <v>3</v>
      </c>
      <c r="AQ12">
        <v>2</v>
      </c>
      <c r="AR12">
        <v>5</v>
      </c>
      <c r="AS12">
        <v>1</v>
      </c>
      <c r="AT12">
        <v>1</v>
      </c>
      <c r="AU12">
        <v>2</v>
      </c>
      <c r="AV12">
        <v>2</v>
      </c>
      <c r="AW12">
        <v>1</v>
      </c>
      <c r="AX12">
        <v>1</v>
      </c>
      <c r="AY12">
        <v>4</v>
      </c>
      <c r="AZ12">
        <v>1</v>
      </c>
      <c r="BA12">
        <v>391</v>
      </c>
    </row>
    <row r="13" spans="1:53" ht="15" x14ac:dyDescent="0.25">
      <c r="A13" s="1">
        <v>1291</v>
      </c>
      <c r="B13">
        <v>3</v>
      </c>
      <c r="C13">
        <v>2</v>
      </c>
      <c r="D13">
        <v>2</v>
      </c>
      <c r="E13">
        <v>2</v>
      </c>
      <c r="F13">
        <v>3</v>
      </c>
      <c r="G13">
        <v>2</v>
      </c>
      <c r="H13">
        <v>4</v>
      </c>
      <c r="I13">
        <v>1</v>
      </c>
      <c r="J13">
        <v>1</v>
      </c>
      <c r="K13">
        <v>2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/>
      <c r="Z13"/>
      <c r="AA13"/>
      <c r="AB13"/>
      <c r="AC13"/>
      <c r="AD13">
        <v>1</v>
      </c>
      <c r="AE13">
        <v>1</v>
      </c>
      <c r="AF13">
        <v>1</v>
      </c>
      <c r="AG13">
        <v>4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2</v>
      </c>
      <c r="AN13">
        <v>1</v>
      </c>
      <c r="AO13">
        <v>1</v>
      </c>
      <c r="AP13">
        <v>1</v>
      </c>
      <c r="AQ13">
        <v>1</v>
      </c>
      <c r="AR13">
        <v>5</v>
      </c>
      <c r="AS13">
        <v>2</v>
      </c>
      <c r="AT13">
        <v>2</v>
      </c>
      <c r="AU13">
        <v>2</v>
      </c>
      <c r="AV13">
        <v>1</v>
      </c>
      <c r="AW13">
        <v>1</v>
      </c>
      <c r="AX13">
        <v>1</v>
      </c>
      <c r="AY13">
        <v>3</v>
      </c>
      <c r="AZ13">
        <v>1</v>
      </c>
      <c r="BA13">
        <v>391</v>
      </c>
    </row>
    <row r="14" spans="1:53" ht="15" x14ac:dyDescent="0.25">
      <c r="A14" s="1">
        <v>1292</v>
      </c>
      <c r="B14">
        <v>4</v>
      </c>
      <c r="C14">
        <v>1</v>
      </c>
      <c r="D14">
        <v>2</v>
      </c>
      <c r="E14">
        <v>2</v>
      </c>
      <c r="F14">
        <v>2</v>
      </c>
      <c r="G14">
        <v>2</v>
      </c>
      <c r="H14">
        <v>5</v>
      </c>
      <c r="I14">
        <v>1</v>
      </c>
      <c r="J14">
        <v>1</v>
      </c>
      <c r="K14">
        <v>2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/>
      <c r="W14"/>
      <c r="X14"/>
      <c r="Y14">
        <v>1</v>
      </c>
      <c r="Z14">
        <v>2</v>
      </c>
      <c r="AA14">
        <v>1</v>
      </c>
      <c r="AB14"/>
      <c r="AC14"/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2</v>
      </c>
      <c r="AN14">
        <v>1</v>
      </c>
      <c r="AO14">
        <v>1</v>
      </c>
      <c r="AP14">
        <v>1</v>
      </c>
      <c r="AQ14">
        <v>1</v>
      </c>
      <c r="AR14">
        <v>5</v>
      </c>
      <c r="AS14">
        <v>1</v>
      </c>
      <c r="AT14">
        <v>1</v>
      </c>
      <c r="AU14">
        <v>2</v>
      </c>
      <c r="AV14">
        <v>2</v>
      </c>
      <c r="AW14">
        <v>1</v>
      </c>
      <c r="AX14">
        <v>1</v>
      </c>
      <c r="AY14">
        <v>3</v>
      </c>
      <c r="AZ14">
        <v>1</v>
      </c>
      <c r="BA14">
        <v>391</v>
      </c>
    </row>
    <row r="15" spans="1:53" ht="15" x14ac:dyDescent="0.25">
      <c r="A15" s="1">
        <v>1293</v>
      </c>
      <c r="B15">
        <v>2</v>
      </c>
      <c r="C15">
        <v>1</v>
      </c>
      <c r="D15">
        <v>2</v>
      </c>
      <c r="E15">
        <v>2</v>
      </c>
      <c r="F15">
        <v>2</v>
      </c>
      <c r="G15">
        <v>2</v>
      </c>
      <c r="H15">
        <v>6</v>
      </c>
      <c r="I15">
        <v>1</v>
      </c>
      <c r="J15">
        <v>2</v>
      </c>
      <c r="K15">
        <v>1</v>
      </c>
      <c r="L15">
        <v>1</v>
      </c>
      <c r="M15">
        <v>1</v>
      </c>
      <c r="N15">
        <v>2</v>
      </c>
      <c r="O15">
        <v>2</v>
      </c>
      <c r="P15">
        <v>1</v>
      </c>
      <c r="Q15">
        <v>2</v>
      </c>
      <c r="R15">
        <v>2</v>
      </c>
      <c r="S15">
        <v>2</v>
      </c>
      <c r="T15">
        <v>1</v>
      </c>
      <c r="U15">
        <v>2</v>
      </c>
      <c r="V15"/>
      <c r="W15"/>
      <c r="X15"/>
      <c r="Y15">
        <v>2</v>
      </c>
      <c r="Z15">
        <v>2</v>
      </c>
      <c r="AA15">
        <v>2</v>
      </c>
      <c r="AB15"/>
      <c r="AC15"/>
      <c r="AD15">
        <v>2</v>
      </c>
      <c r="AE15">
        <v>2</v>
      </c>
      <c r="AF15">
        <v>1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3</v>
      </c>
      <c r="AN15">
        <v>2</v>
      </c>
      <c r="AO15">
        <v>2</v>
      </c>
      <c r="AP15">
        <v>2</v>
      </c>
      <c r="AQ15">
        <v>1</v>
      </c>
      <c r="AR15">
        <v>3</v>
      </c>
      <c r="AS15">
        <v>1</v>
      </c>
      <c r="AT15">
        <v>2</v>
      </c>
      <c r="AU15">
        <v>1</v>
      </c>
      <c r="AV15">
        <v>3</v>
      </c>
      <c r="AW15">
        <v>2</v>
      </c>
      <c r="AX15">
        <v>2</v>
      </c>
      <c r="AY15">
        <v>4</v>
      </c>
      <c r="AZ15">
        <v>3</v>
      </c>
      <c r="BA15">
        <v>391</v>
      </c>
    </row>
    <row r="16" spans="1:53" ht="15" x14ac:dyDescent="0.25">
      <c r="A16" s="1">
        <v>1294</v>
      </c>
      <c r="B16">
        <v>2</v>
      </c>
      <c r="C16">
        <v>2</v>
      </c>
      <c r="D16">
        <v>2</v>
      </c>
      <c r="E16">
        <v>2</v>
      </c>
      <c r="F16">
        <v>2</v>
      </c>
      <c r="G16">
        <v>1</v>
      </c>
      <c r="H16">
        <v>5</v>
      </c>
      <c r="I16">
        <v>2</v>
      </c>
      <c r="J16">
        <v>1</v>
      </c>
      <c r="K16">
        <v>1</v>
      </c>
      <c r="L16">
        <v>1</v>
      </c>
      <c r="M16">
        <v>4</v>
      </c>
      <c r="N16">
        <v>4</v>
      </c>
      <c r="O16">
        <v>3</v>
      </c>
      <c r="P16">
        <v>1</v>
      </c>
      <c r="Q16">
        <v>2</v>
      </c>
      <c r="R16">
        <v>2</v>
      </c>
      <c r="S16">
        <v>3</v>
      </c>
      <c r="T16">
        <v>1</v>
      </c>
      <c r="U16">
        <v>1</v>
      </c>
      <c r="V16"/>
      <c r="W16"/>
      <c r="X16"/>
      <c r="Y16">
        <v>2</v>
      </c>
      <c r="Z16">
        <v>2</v>
      </c>
      <c r="AA16">
        <v>2</v>
      </c>
      <c r="AB16"/>
      <c r="AC16"/>
      <c r="AD16">
        <v>1</v>
      </c>
      <c r="AE16">
        <v>1</v>
      </c>
      <c r="AF16">
        <v>1</v>
      </c>
      <c r="AG16">
        <v>2</v>
      </c>
      <c r="AH16">
        <v>2</v>
      </c>
      <c r="AI16">
        <v>3</v>
      </c>
      <c r="AJ16">
        <v>2</v>
      </c>
      <c r="AK16">
        <v>1</v>
      </c>
      <c r="AL16">
        <v>2</v>
      </c>
      <c r="AM16">
        <v>3</v>
      </c>
      <c r="AN16">
        <v>2</v>
      </c>
      <c r="AO16">
        <v>1</v>
      </c>
      <c r="AP16">
        <v>1</v>
      </c>
      <c r="AQ16">
        <v>1</v>
      </c>
      <c r="AR16">
        <v>4</v>
      </c>
      <c r="AS16">
        <v>1</v>
      </c>
      <c r="AT16">
        <v>1</v>
      </c>
      <c r="AU16">
        <v>2</v>
      </c>
      <c r="AV16">
        <v>1</v>
      </c>
      <c r="AW16">
        <v>1</v>
      </c>
      <c r="AX16">
        <v>1</v>
      </c>
      <c r="AY16">
        <v>1</v>
      </c>
      <c r="AZ16">
        <v>1</v>
      </c>
      <c r="BA16">
        <v>391</v>
      </c>
    </row>
    <row r="17" spans="1:53" ht="15" x14ac:dyDescent="0.25">
      <c r="A17" s="1">
        <v>1295</v>
      </c>
      <c r="B17">
        <v>1</v>
      </c>
      <c r="C17">
        <v>2</v>
      </c>
      <c r="D17">
        <v>1</v>
      </c>
      <c r="E17">
        <v>1</v>
      </c>
      <c r="F17">
        <v>3</v>
      </c>
      <c r="G17">
        <v>1</v>
      </c>
      <c r="H17">
        <v>5</v>
      </c>
      <c r="I17">
        <v>1</v>
      </c>
      <c r="J17">
        <v>1</v>
      </c>
      <c r="K17">
        <v>2</v>
      </c>
      <c r="L17">
        <v>1</v>
      </c>
      <c r="M17">
        <v>1</v>
      </c>
      <c r="N17">
        <v>2</v>
      </c>
      <c r="O17">
        <v>2</v>
      </c>
      <c r="P17">
        <v>2</v>
      </c>
      <c r="Q17">
        <v>1</v>
      </c>
      <c r="R17">
        <v>1</v>
      </c>
      <c r="S17">
        <v>1</v>
      </c>
      <c r="T17">
        <v>2</v>
      </c>
      <c r="U17">
        <v>3</v>
      </c>
      <c r="V17">
        <v>1</v>
      </c>
      <c r="W17">
        <v>1</v>
      </c>
      <c r="X17">
        <v>1</v>
      </c>
      <c r="Y17"/>
      <c r="Z17"/>
      <c r="AA17"/>
      <c r="AB17"/>
      <c r="AC17"/>
      <c r="AD17">
        <v>2</v>
      </c>
      <c r="AE17">
        <v>2</v>
      </c>
      <c r="AF17">
        <v>1</v>
      </c>
      <c r="AG17">
        <v>2</v>
      </c>
      <c r="AH17">
        <v>2</v>
      </c>
      <c r="AI17">
        <v>1</v>
      </c>
      <c r="AJ17">
        <v>2</v>
      </c>
      <c r="AK17">
        <v>1</v>
      </c>
      <c r="AL17">
        <v>1</v>
      </c>
      <c r="AM17">
        <v>2</v>
      </c>
      <c r="AN17">
        <v>1</v>
      </c>
      <c r="AO17">
        <v>1</v>
      </c>
      <c r="AP17">
        <v>1</v>
      </c>
      <c r="AQ17">
        <v>2</v>
      </c>
      <c r="AR17">
        <v>3</v>
      </c>
      <c r="AS17">
        <v>2</v>
      </c>
      <c r="AT17">
        <v>2</v>
      </c>
      <c r="AU17">
        <v>2</v>
      </c>
      <c r="AV17">
        <v>1</v>
      </c>
      <c r="AW17">
        <v>1</v>
      </c>
      <c r="AX17">
        <v>1</v>
      </c>
      <c r="AY17">
        <v>2</v>
      </c>
      <c r="AZ17">
        <v>1</v>
      </c>
      <c r="BA17">
        <v>391</v>
      </c>
    </row>
    <row r="18" spans="1:53" ht="15" x14ac:dyDescent="0.25">
      <c r="A18" s="1">
        <v>1296</v>
      </c>
      <c r="B18">
        <v>3</v>
      </c>
      <c r="C18">
        <v>1</v>
      </c>
      <c r="D18">
        <v>1</v>
      </c>
      <c r="E18">
        <v>1</v>
      </c>
      <c r="F18">
        <v>3</v>
      </c>
      <c r="G18">
        <v>2</v>
      </c>
      <c r="H18">
        <v>6</v>
      </c>
      <c r="I18">
        <v>1</v>
      </c>
      <c r="J18">
        <v>1</v>
      </c>
      <c r="K18">
        <v>2</v>
      </c>
      <c r="L18">
        <v>1</v>
      </c>
      <c r="M18">
        <v>1</v>
      </c>
      <c r="N18">
        <v>2</v>
      </c>
      <c r="O18">
        <v>2</v>
      </c>
      <c r="P18">
        <v>1</v>
      </c>
      <c r="Q18">
        <v>1</v>
      </c>
      <c r="R18">
        <v>1</v>
      </c>
      <c r="S18">
        <v>1</v>
      </c>
      <c r="T18">
        <v>2</v>
      </c>
      <c r="U18">
        <v>3</v>
      </c>
      <c r="V18">
        <v>1</v>
      </c>
      <c r="W18">
        <v>1</v>
      </c>
      <c r="X18">
        <v>1</v>
      </c>
      <c r="Y18"/>
      <c r="Z18"/>
      <c r="AA18"/>
      <c r="AB18"/>
      <c r="AC18"/>
      <c r="AD18">
        <v>2</v>
      </c>
      <c r="AE18">
        <v>2</v>
      </c>
      <c r="AF18">
        <v>1</v>
      </c>
      <c r="AG18">
        <v>2</v>
      </c>
      <c r="AH18">
        <v>2</v>
      </c>
      <c r="AI18">
        <v>1</v>
      </c>
      <c r="AJ18">
        <v>1</v>
      </c>
      <c r="AK18">
        <v>1</v>
      </c>
      <c r="AL18">
        <v>1</v>
      </c>
      <c r="AM18">
        <v>2</v>
      </c>
      <c r="AN18">
        <v>1</v>
      </c>
      <c r="AO18">
        <v>1</v>
      </c>
      <c r="AP18">
        <v>1</v>
      </c>
      <c r="AQ18">
        <v>1</v>
      </c>
      <c r="AR18">
        <v>4</v>
      </c>
      <c r="AS18">
        <v>2</v>
      </c>
      <c r="AT18">
        <v>2</v>
      </c>
      <c r="AU18">
        <v>2</v>
      </c>
      <c r="AV18">
        <v>1</v>
      </c>
      <c r="AW18">
        <v>1</v>
      </c>
      <c r="AX18">
        <v>1</v>
      </c>
      <c r="AY18">
        <v>3</v>
      </c>
      <c r="AZ18">
        <v>1</v>
      </c>
      <c r="BA18">
        <v>391</v>
      </c>
    </row>
    <row r="19" spans="1:53" ht="15" x14ac:dyDescent="0.25">
      <c r="A19" s="1">
        <v>1297</v>
      </c>
      <c r="B19">
        <v>2</v>
      </c>
      <c r="C19">
        <v>2</v>
      </c>
      <c r="D19">
        <v>2</v>
      </c>
      <c r="E19">
        <v>2</v>
      </c>
      <c r="F19">
        <v>3</v>
      </c>
      <c r="G19">
        <v>2</v>
      </c>
      <c r="H19">
        <v>6</v>
      </c>
      <c r="I19">
        <v>2</v>
      </c>
      <c r="J19">
        <v>2</v>
      </c>
      <c r="K19">
        <v>2</v>
      </c>
      <c r="L19">
        <v>1</v>
      </c>
      <c r="M19">
        <v>1</v>
      </c>
      <c r="N19">
        <v>2</v>
      </c>
      <c r="O19">
        <v>1</v>
      </c>
      <c r="P19">
        <v>1</v>
      </c>
      <c r="Q19">
        <v>2</v>
      </c>
      <c r="R19">
        <v>2</v>
      </c>
      <c r="S19">
        <v>2</v>
      </c>
      <c r="T19">
        <v>1</v>
      </c>
      <c r="U19">
        <v>2</v>
      </c>
      <c r="V19">
        <v>1</v>
      </c>
      <c r="W19">
        <v>1</v>
      </c>
      <c r="X19">
        <v>1</v>
      </c>
      <c r="Y19"/>
      <c r="Z19"/>
      <c r="AA19"/>
      <c r="AB19"/>
      <c r="AC19"/>
      <c r="AD19">
        <v>1</v>
      </c>
      <c r="AE19">
        <v>1</v>
      </c>
      <c r="AF19">
        <v>1</v>
      </c>
      <c r="AG19">
        <v>2</v>
      </c>
      <c r="AH19">
        <v>2</v>
      </c>
      <c r="AI19">
        <v>1</v>
      </c>
      <c r="AJ19">
        <v>1</v>
      </c>
      <c r="AK19">
        <v>1</v>
      </c>
      <c r="AL19">
        <v>1</v>
      </c>
      <c r="AM19">
        <v>3</v>
      </c>
      <c r="AN19">
        <v>1</v>
      </c>
      <c r="AO19">
        <v>1</v>
      </c>
      <c r="AP19">
        <v>2</v>
      </c>
      <c r="AQ19">
        <v>1</v>
      </c>
      <c r="AR19">
        <v>5</v>
      </c>
      <c r="AS19">
        <v>1</v>
      </c>
      <c r="AT19">
        <v>2</v>
      </c>
      <c r="AU19">
        <v>2</v>
      </c>
      <c r="AV19">
        <v>1</v>
      </c>
      <c r="AW19">
        <v>1</v>
      </c>
      <c r="AX19">
        <v>1</v>
      </c>
      <c r="AY19">
        <v>3</v>
      </c>
      <c r="AZ19">
        <v>1</v>
      </c>
      <c r="BA19">
        <v>391</v>
      </c>
    </row>
    <row r="20" spans="1:53" ht="15" x14ac:dyDescent="0.25">
      <c r="A20" s="1">
        <v>1298</v>
      </c>
      <c r="B20">
        <v>3</v>
      </c>
      <c r="C20">
        <v>2</v>
      </c>
      <c r="D20">
        <v>2</v>
      </c>
      <c r="E20">
        <v>2</v>
      </c>
      <c r="F20">
        <v>2</v>
      </c>
      <c r="G20">
        <v>1</v>
      </c>
      <c r="H20">
        <v>5</v>
      </c>
      <c r="I20">
        <v>1</v>
      </c>
      <c r="J20">
        <v>1</v>
      </c>
      <c r="K20">
        <v>2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/>
      <c r="W20"/>
      <c r="X20"/>
      <c r="Y20">
        <v>1</v>
      </c>
      <c r="Z20">
        <v>1</v>
      </c>
      <c r="AA20">
        <v>1</v>
      </c>
      <c r="AB20"/>
      <c r="AC20"/>
      <c r="AD20">
        <v>1</v>
      </c>
      <c r="AE20">
        <v>1</v>
      </c>
      <c r="AF20">
        <v>1</v>
      </c>
      <c r="AG20">
        <v>2</v>
      </c>
      <c r="AH20">
        <v>1</v>
      </c>
      <c r="AI20">
        <v>2</v>
      </c>
      <c r="AJ20">
        <v>2</v>
      </c>
      <c r="AK20">
        <v>1</v>
      </c>
      <c r="AL20">
        <v>2</v>
      </c>
      <c r="AM20">
        <v>2</v>
      </c>
      <c r="AN20">
        <v>1</v>
      </c>
      <c r="AO20">
        <v>1</v>
      </c>
      <c r="AP20">
        <v>1</v>
      </c>
      <c r="AQ20">
        <v>1</v>
      </c>
      <c r="AR20">
        <v>5</v>
      </c>
      <c r="AS20">
        <v>1</v>
      </c>
      <c r="AT20">
        <v>1</v>
      </c>
      <c r="AU20">
        <v>2</v>
      </c>
      <c r="AV20">
        <v>1</v>
      </c>
      <c r="AW20">
        <v>1</v>
      </c>
      <c r="AX20">
        <v>1</v>
      </c>
      <c r="AY20">
        <v>3</v>
      </c>
      <c r="AZ20">
        <v>1</v>
      </c>
      <c r="BA20">
        <v>391</v>
      </c>
    </row>
    <row r="21" spans="1:53" ht="15" x14ac:dyDescent="0.25">
      <c r="A21" s="1">
        <v>1299</v>
      </c>
      <c r="B21">
        <v>3</v>
      </c>
      <c r="C21">
        <v>1</v>
      </c>
      <c r="D21">
        <v>2</v>
      </c>
      <c r="E21">
        <v>2</v>
      </c>
      <c r="F21">
        <v>3</v>
      </c>
      <c r="G21">
        <v>2</v>
      </c>
      <c r="H21">
        <v>6</v>
      </c>
      <c r="I21">
        <v>1</v>
      </c>
      <c r="J21">
        <v>1</v>
      </c>
      <c r="K21">
        <v>2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3</v>
      </c>
      <c r="V21">
        <v>1</v>
      </c>
      <c r="W21">
        <v>1</v>
      </c>
      <c r="X21">
        <v>1</v>
      </c>
      <c r="Y21"/>
      <c r="Z21"/>
      <c r="AA21"/>
      <c r="AB21"/>
      <c r="AC21"/>
      <c r="AD21">
        <v>2</v>
      </c>
      <c r="AE21">
        <v>2</v>
      </c>
      <c r="AF21">
        <v>1</v>
      </c>
      <c r="AG21">
        <v>2</v>
      </c>
      <c r="AH21">
        <v>3</v>
      </c>
      <c r="AI21">
        <v>1</v>
      </c>
      <c r="AJ21">
        <v>1</v>
      </c>
      <c r="AK21">
        <v>1</v>
      </c>
      <c r="AL21">
        <v>2</v>
      </c>
      <c r="AM21">
        <v>2</v>
      </c>
      <c r="AN21">
        <v>1</v>
      </c>
      <c r="AO21">
        <v>1</v>
      </c>
      <c r="AP21">
        <v>1</v>
      </c>
      <c r="AQ21">
        <v>1</v>
      </c>
      <c r="AR21">
        <v>5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3</v>
      </c>
      <c r="AZ21">
        <v>1</v>
      </c>
      <c r="BA21">
        <v>391</v>
      </c>
    </row>
    <row r="22" spans="1:53" ht="15" x14ac:dyDescent="0.25">
      <c r="A22" s="1">
        <v>1300</v>
      </c>
      <c r="B22">
        <v>3</v>
      </c>
      <c r="C22">
        <v>2</v>
      </c>
      <c r="D22">
        <v>1</v>
      </c>
      <c r="E22">
        <v>1</v>
      </c>
      <c r="F22">
        <v>1</v>
      </c>
      <c r="G22">
        <v>1</v>
      </c>
      <c r="H22">
        <v>4</v>
      </c>
      <c r="I22">
        <v>1</v>
      </c>
      <c r="J22">
        <v>1</v>
      </c>
      <c r="K22">
        <v>2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2</v>
      </c>
      <c r="T22">
        <v>1</v>
      </c>
      <c r="U22">
        <v>1</v>
      </c>
      <c r="V22"/>
      <c r="W22"/>
      <c r="X22"/>
      <c r="Y22"/>
      <c r="Z22"/>
      <c r="AA22"/>
      <c r="AB22">
        <v>1</v>
      </c>
      <c r="AC22">
        <v>1</v>
      </c>
      <c r="AD22">
        <v>2</v>
      </c>
      <c r="AE22">
        <v>1</v>
      </c>
      <c r="AF22">
        <v>1</v>
      </c>
      <c r="AG22">
        <v>3</v>
      </c>
      <c r="AH22">
        <v>1</v>
      </c>
      <c r="AI22">
        <v>1</v>
      </c>
      <c r="AJ22">
        <v>1</v>
      </c>
      <c r="AK22">
        <v>1</v>
      </c>
      <c r="AL22">
        <v>3</v>
      </c>
      <c r="AM22">
        <v>3</v>
      </c>
      <c r="AN22">
        <v>1</v>
      </c>
      <c r="AO22">
        <v>1</v>
      </c>
      <c r="AP22">
        <v>1</v>
      </c>
      <c r="AQ22">
        <v>1</v>
      </c>
      <c r="AR22">
        <v>3</v>
      </c>
      <c r="AS22">
        <v>1</v>
      </c>
      <c r="AT22">
        <v>2</v>
      </c>
      <c r="AU22">
        <v>1</v>
      </c>
      <c r="AV22">
        <v>2</v>
      </c>
      <c r="AW22">
        <v>1</v>
      </c>
      <c r="AX22">
        <v>1</v>
      </c>
      <c r="AY22">
        <v>1</v>
      </c>
      <c r="AZ22">
        <v>1</v>
      </c>
      <c r="BA22">
        <v>391</v>
      </c>
    </row>
    <row r="23" spans="1:53" ht="15" x14ac:dyDescent="0.25">
      <c r="A23" s="1">
        <v>1301</v>
      </c>
      <c r="B23">
        <v>3</v>
      </c>
      <c r="C23">
        <v>2</v>
      </c>
      <c r="D23">
        <v>3</v>
      </c>
      <c r="E23">
        <v>3</v>
      </c>
      <c r="F23">
        <v>2</v>
      </c>
      <c r="G23">
        <v>1</v>
      </c>
      <c r="H23">
        <v>4</v>
      </c>
      <c r="I23">
        <v>2</v>
      </c>
      <c r="J23">
        <v>1</v>
      </c>
      <c r="K23">
        <v>1</v>
      </c>
      <c r="L23">
        <v>1</v>
      </c>
      <c r="M23">
        <v>3</v>
      </c>
      <c r="N23">
        <v>1</v>
      </c>
      <c r="O23">
        <v>1</v>
      </c>
      <c r="P23">
        <v>2</v>
      </c>
      <c r="Q23">
        <v>1</v>
      </c>
      <c r="R23">
        <v>1</v>
      </c>
      <c r="S23">
        <v>2</v>
      </c>
      <c r="T23">
        <v>1</v>
      </c>
      <c r="U23">
        <v>2</v>
      </c>
      <c r="V23"/>
      <c r="W23"/>
      <c r="X23"/>
      <c r="Y23">
        <v>1</v>
      </c>
      <c r="Z23">
        <v>1</v>
      </c>
      <c r="AA23">
        <v>1</v>
      </c>
      <c r="AB23"/>
      <c r="AC23"/>
      <c r="AD23">
        <v>2</v>
      </c>
      <c r="AE23">
        <v>1</v>
      </c>
      <c r="AF23">
        <v>1</v>
      </c>
      <c r="AG23">
        <v>1</v>
      </c>
      <c r="AH23">
        <v>2</v>
      </c>
      <c r="AI23">
        <v>1</v>
      </c>
      <c r="AJ23">
        <v>1</v>
      </c>
      <c r="AK23">
        <v>1</v>
      </c>
      <c r="AL23">
        <v>2</v>
      </c>
      <c r="AM23">
        <v>2</v>
      </c>
      <c r="AN23">
        <v>2</v>
      </c>
      <c r="AO23">
        <v>1</v>
      </c>
      <c r="AP23">
        <v>2</v>
      </c>
      <c r="AQ23">
        <v>1</v>
      </c>
      <c r="AR23">
        <v>4</v>
      </c>
      <c r="AS23">
        <v>1</v>
      </c>
      <c r="AT23">
        <v>2</v>
      </c>
      <c r="AU23">
        <v>2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391</v>
      </c>
    </row>
    <row r="24" spans="1:53" ht="15" x14ac:dyDescent="0.25">
      <c r="A24" s="1">
        <v>1302</v>
      </c>
      <c r="B24">
        <v>2</v>
      </c>
      <c r="C24">
        <v>2</v>
      </c>
      <c r="D24">
        <v>1</v>
      </c>
      <c r="E24">
        <v>1</v>
      </c>
      <c r="F24">
        <v>3</v>
      </c>
      <c r="G24">
        <v>2</v>
      </c>
      <c r="H24">
        <v>5</v>
      </c>
      <c r="I24">
        <v>1</v>
      </c>
      <c r="J24">
        <v>2</v>
      </c>
      <c r="K24">
        <v>1</v>
      </c>
      <c r="L24">
        <v>2</v>
      </c>
      <c r="M24">
        <v>1</v>
      </c>
      <c r="N24">
        <v>2</v>
      </c>
      <c r="O24">
        <v>1</v>
      </c>
      <c r="P24">
        <v>1</v>
      </c>
      <c r="Q24">
        <v>1</v>
      </c>
      <c r="R24">
        <v>2</v>
      </c>
      <c r="S24">
        <v>1</v>
      </c>
      <c r="T24">
        <v>2</v>
      </c>
      <c r="U24">
        <v>3</v>
      </c>
      <c r="V24">
        <v>1</v>
      </c>
      <c r="W24">
        <v>1</v>
      </c>
      <c r="X24">
        <v>1</v>
      </c>
      <c r="Y24"/>
      <c r="Z24"/>
      <c r="AA24"/>
      <c r="AB24"/>
      <c r="AC24"/>
      <c r="AD24">
        <v>2</v>
      </c>
      <c r="AE24">
        <v>3</v>
      </c>
      <c r="AF24">
        <v>2</v>
      </c>
      <c r="AG24">
        <v>2</v>
      </c>
      <c r="AH24">
        <v>2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5</v>
      </c>
      <c r="AS24">
        <v>2</v>
      </c>
      <c r="AT24">
        <v>2</v>
      </c>
      <c r="AU24">
        <v>2</v>
      </c>
      <c r="AV24">
        <v>2</v>
      </c>
      <c r="AW24">
        <v>1</v>
      </c>
      <c r="AX24">
        <v>2</v>
      </c>
      <c r="AY24">
        <v>4</v>
      </c>
      <c r="AZ24">
        <v>2</v>
      </c>
      <c r="BA24">
        <v>391</v>
      </c>
    </row>
    <row r="25" spans="1:53" ht="15" x14ac:dyDescent="0.25">
      <c r="A25" s="1">
        <v>1303</v>
      </c>
      <c r="B25">
        <v>2</v>
      </c>
      <c r="C25">
        <v>2</v>
      </c>
      <c r="D25">
        <v>2</v>
      </c>
      <c r="E25">
        <v>2</v>
      </c>
      <c r="F25">
        <v>3</v>
      </c>
      <c r="G25">
        <v>2</v>
      </c>
      <c r="H25">
        <v>5</v>
      </c>
      <c r="I25">
        <v>1</v>
      </c>
      <c r="J25">
        <v>2</v>
      </c>
      <c r="K25">
        <v>1</v>
      </c>
      <c r="L25">
        <v>1</v>
      </c>
      <c r="M25">
        <v>4</v>
      </c>
      <c r="N25">
        <v>2</v>
      </c>
      <c r="O25">
        <v>2</v>
      </c>
      <c r="P25">
        <v>2</v>
      </c>
      <c r="Q25">
        <v>1</v>
      </c>
      <c r="R25">
        <v>1</v>
      </c>
      <c r="S25">
        <v>2</v>
      </c>
      <c r="T25">
        <v>1</v>
      </c>
      <c r="U25">
        <v>1</v>
      </c>
      <c r="V25">
        <v>2</v>
      </c>
      <c r="W25">
        <v>2</v>
      </c>
      <c r="X25">
        <v>1</v>
      </c>
      <c r="Y25"/>
      <c r="Z25"/>
      <c r="AA25"/>
      <c r="AB25"/>
      <c r="AC25"/>
      <c r="AD25">
        <v>2</v>
      </c>
      <c r="AE25">
        <v>2</v>
      </c>
      <c r="AF25">
        <v>2</v>
      </c>
      <c r="AG25">
        <v>2</v>
      </c>
      <c r="AH25">
        <v>2</v>
      </c>
      <c r="AI25">
        <v>1</v>
      </c>
      <c r="AJ25">
        <v>1</v>
      </c>
      <c r="AK25">
        <v>1</v>
      </c>
      <c r="AL25">
        <v>2</v>
      </c>
      <c r="AM25">
        <v>1</v>
      </c>
      <c r="AN25">
        <v>2</v>
      </c>
      <c r="AO25">
        <v>2</v>
      </c>
      <c r="AP25">
        <v>2</v>
      </c>
      <c r="AQ25">
        <v>1</v>
      </c>
      <c r="AR25">
        <v>2</v>
      </c>
      <c r="AS25">
        <v>1</v>
      </c>
      <c r="AT25">
        <v>2</v>
      </c>
      <c r="AU25">
        <v>2</v>
      </c>
      <c r="AV25">
        <v>2</v>
      </c>
      <c r="AW25">
        <v>1</v>
      </c>
      <c r="AX25">
        <v>1</v>
      </c>
      <c r="AY25">
        <v>1</v>
      </c>
      <c r="AZ25">
        <v>1</v>
      </c>
      <c r="BA25">
        <v>391</v>
      </c>
    </row>
    <row r="26" spans="1:53" ht="15" x14ac:dyDescent="0.25">
      <c r="A26" s="1">
        <v>1304</v>
      </c>
      <c r="B26">
        <v>2</v>
      </c>
      <c r="C26">
        <v>2</v>
      </c>
      <c r="D26">
        <v>2</v>
      </c>
      <c r="E26">
        <v>2</v>
      </c>
      <c r="F26">
        <v>2</v>
      </c>
      <c r="G26">
        <v>2</v>
      </c>
      <c r="H26">
        <v>5</v>
      </c>
      <c r="I26">
        <v>3</v>
      </c>
      <c r="J26">
        <v>2</v>
      </c>
      <c r="K26">
        <v>1</v>
      </c>
      <c r="L26">
        <v>1</v>
      </c>
      <c r="M26">
        <v>3</v>
      </c>
      <c r="N26">
        <v>1</v>
      </c>
      <c r="O26">
        <v>3</v>
      </c>
      <c r="P26">
        <v>2</v>
      </c>
      <c r="Q26">
        <v>3</v>
      </c>
      <c r="R26">
        <v>3</v>
      </c>
      <c r="S26">
        <v>3</v>
      </c>
      <c r="T26">
        <v>1</v>
      </c>
      <c r="U26">
        <v>3</v>
      </c>
      <c r="V26"/>
      <c r="W26"/>
      <c r="X26"/>
      <c r="Y26">
        <v>1</v>
      </c>
      <c r="Z26">
        <v>2</v>
      </c>
      <c r="AA26">
        <v>3</v>
      </c>
      <c r="AB26"/>
      <c r="AC26"/>
      <c r="AD26">
        <v>3</v>
      </c>
      <c r="AE26">
        <v>3</v>
      </c>
      <c r="AF26">
        <v>3</v>
      </c>
      <c r="AG26">
        <v>3</v>
      </c>
      <c r="AH26">
        <v>3</v>
      </c>
      <c r="AI26">
        <v>3</v>
      </c>
      <c r="AJ26">
        <v>3</v>
      </c>
      <c r="AK26">
        <v>3</v>
      </c>
      <c r="AL26">
        <v>3</v>
      </c>
      <c r="AM26">
        <v>3</v>
      </c>
      <c r="AN26">
        <v>3</v>
      </c>
      <c r="AO26">
        <v>3</v>
      </c>
      <c r="AP26">
        <v>3</v>
      </c>
      <c r="AQ26">
        <v>1</v>
      </c>
      <c r="AR26">
        <v>2</v>
      </c>
      <c r="AS26">
        <v>3</v>
      </c>
      <c r="AT26">
        <v>3</v>
      </c>
      <c r="AU26">
        <v>2</v>
      </c>
      <c r="AV26">
        <v>3</v>
      </c>
      <c r="AW26">
        <v>3</v>
      </c>
      <c r="AX26">
        <v>1</v>
      </c>
      <c r="AY26">
        <v>4</v>
      </c>
      <c r="AZ26">
        <v>2</v>
      </c>
      <c r="BA26">
        <v>391</v>
      </c>
    </row>
    <row r="27" spans="1:53" ht="15" x14ac:dyDescent="0.25">
      <c r="A27" s="1">
        <v>1305</v>
      </c>
      <c r="B27">
        <v>2</v>
      </c>
      <c r="C27">
        <v>1</v>
      </c>
      <c r="D27">
        <v>2</v>
      </c>
      <c r="E27">
        <v>2</v>
      </c>
      <c r="F27">
        <v>2</v>
      </c>
      <c r="G27">
        <v>1</v>
      </c>
      <c r="H27">
        <v>5</v>
      </c>
      <c r="I27">
        <v>1</v>
      </c>
      <c r="J27">
        <v>1</v>
      </c>
      <c r="K27">
        <v>2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/>
      <c r="W27"/>
      <c r="X27"/>
      <c r="Y27">
        <v>1</v>
      </c>
      <c r="Z27">
        <v>2</v>
      </c>
      <c r="AA27">
        <v>1</v>
      </c>
      <c r="AB27"/>
      <c r="AC27"/>
      <c r="AD27">
        <v>1</v>
      </c>
      <c r="AE27">
        <v>1</v>
      </c>
      <c r="AF27">
        <v>1</v>
      </c>
      <c r="AG27">
        <v>4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5</v>
      </c>
      <c r="AS27">
        <v>1</v>
      </c>
      <c r="AT27">
        <v>1</v>
      </c>
      <c r="AU27">
        <v>2</v>
      </c>
      <c r="AV27">
        <v>2</v>
      </c>
      <c r="AW27">
        <v>1</v>
      </c>
      <c r="AX27">
        <v>1</v>
      </c>
      <c r="AY27">
        <v>3</v>
      </c>
      <c r="AZ27">
        <v>1</v>
      </c>
      <c r="BA27">
        <v>391</v>
      </c>
    </row>
    <row r="28" spans="1:53" ht="15" x14ac:dyDescent="0.25">
      <c r="A28" s="1">
        <v>1306</v>
      </c>
      <c r="B28">
        <v>2</v>
      </c>
      <c r="C28">
        <v>2</v>
      </c>
      <c r="D28">
        <v>2</v>
      </c>
      <c r="E28">
        <v>2</v>
      </c>
      <c r="F28">
        <v>3</v>
      </c>
      <c r="G28">
        <v>2</v>
      </c>
      <c r="H28">
        <v>5</v>
      </c>
      <c r="I28">
        <v>2</v>
      </c>
      <c r="J28">
        <v>2</v>
      </c>
      <c r="K28">
        <v>1</v>
      </c>
      <c r="L28">
        <v>1</v>
      </c>
      <c r="M28">
        <v>4</v>
      </c>
      <c r="N28">
        <v>2</v>
      </c>
      <c r="O28">
        <v>2</v>
      </c>
      <c r="P28">
        <v>1</v>
      </c>
      <c r="Q28">
        <v>1</v>
      </c>
      <c r="R28">
        <v>1</v>
      </c>
      <c r="S28">
        <v>2</v>
      </c>
      <c r="T28">
        <v>2</v>
      </c>
      <c r="U28">
        <v>3</v>
      </c>
      <c r="V28">
        <v>2</v>
      </c>
      <c r="W28">
        <v>2</v>
      </c>
      <c r="X28">
        <v>3</v>
      </c>
      <c r="Y28"/>
      <c r="Z28"/>
      <c r="AA28"/>
      <c r="AB28"/>
      <c r="AC28"/>
      <c r="AD28">
        <v>3</v>
      </c>
      <c r="AE28">
        <v>3</v>
      </c>
      <c r="AF28">
        <v>2</v>
      </c>
      <c r="AG28">
        <v>1</v>
      </c>
      <c r="AH28">
        <v>2</v>
      </c>
      <c r="AI28">
        <v>2</v>
      </c>
      <c r="AJ28">
        <v>2</v>
      </c>
      <c r="AK28">
        <v>2</v>
      </c>
      <c r="AL28">
        <v>3</v>
      </c>
      <c r="AM28">
        <v>1</v>
      </c>
      <c r="AN28">
        <v>2</v>
      </c>
      <c r="AO28">
        <v>2</v>
      </c>
      <c r="AP28">
        <v>3</v>
      </c>
      <c r="AQ28">
        <v>1</v>
      </c>
      <c r="AR28">
        <v>5</v>
      </c>
      <c r="AS28">
        <v>2</v>
      </c>
      <c r="AT28">
        <v>1</v>
      </c>
      <c r="AU28">
        <v>2</v>
      </c>
      <c r="AV28">
        <v>1</v>
      </c>
      <c r="AW28">
        <v>1</v>
      </c>
      <c r="AX28">
        <v>1</v>
      </c>
      <c r="AY28">
        <v>3</v>
      </c>
      <c r="AZ28">
        <v>3</v>
      </c>
      <c r="BA28">
        <v>391</v>
      </c>
    </row>
    <row r="29" spans="1:53" ht="15" x14ac:dyDescent="0.25">
      <c r="A29" s="1">
        <v>1307</v>
      </c>
      <c r="B29">
        <v>3</v>
      </c>
      <c r="C29">
        <v>1</v>
      </c>
      <c r="D29">
        <v>1</v>
      </c>
      <c r="E29">
        <v>1</v>
      </c>
      <c r="F29">
        <v>3</v>
      </c>
      <c r="G29">
        <v>2</v>
      </c>
      <c r="H29">
        <v>5</v>
      </c>
      <c r="I29">
        <v>4</v>
      </c>
      <c r="J29">
        <v>2</v>
      </c>
      <c r="K29">
        <v>3</v>
      </c>
      <c r="L29">
        <v>1</v>
      </c>
      <c r="M29">
        <v>4</v>
      </c>
      <c r="N29">
        <v>2</v>
      </c>
      <c r="O29">
        <v>2</v>
      </c>
      <c r="P29">
        <v>2</v>
      </c>
      <c r="Q29">
        <v>1</v>
      </c>
      <c r="R29">
        <v>1</v>
      </c>
      <c r="S29">
        <v>2</v>
      </c>
      <c r="T29">
        <v>2</v>
      </c>
      <c r="U29">
        <v>3</v>
      </c>
      <c r="V29">
        <v>1</v>
      </c>
      <c r="W29">
        <v>1</v>
      </c>
      <c r="X29">
        <v>2</v>
      </c>
      <c r="Y29"/>
      <c r="Z29"/>
      <c r="AA29"/>
      <c r="AB29"/>
      <c r="AC29"/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2</v>
      </c>
      <c r="AK29">
        <v>2</v>
      </c>
      <c r="AL29">
        <v>2</v>
      </c>
      <c r="AM29">
        <v>1</v>
      </c>
      <c r="AN29">
        <v>2</v>
      </c>
      <c r="AO29">
        <v>2</v>
      </c>
      <c r="AP29">
        <v>2</v>
      </c>
      <c r="AQ29">
        <v>1</v>
      </c>
      <c r="AR29">
        <v>5</v>
      </c>
      <c r="AS29">
        <v>2</v>
      </c>
      <c r="AT29">
        <v>1</v>
      </c>
      <c r="AU29">
        <v>2</v>
      </c>
      <c r="AV29">
        <v>1</v>
      </c>
      <c r="AW29">
        <v>1</v>
      </c>
      <c r="AX29">
        <v>1</v>
      </c>
      <c r="AY29">
        <v>3</v>
      </c>
      <c r="AZ29">
        <v>1</v>
      </c>
      <c r="BA29">
        <v>391</v>
      </c>
    </row>
    <row r="30" spans="1:53" ht="15" x14ac:dyDescent="0.25">
      <c r="A30" s="1">
        <v>1308</v>
      </c>
      <c r="B30">
        <v>2</v>
      </c>
      <c r="C30">
        <v>1</v>
      </c>
      <c r="D30">
        <v>2</v>
      </c>
      <c r="E30">
        <v>2</v>
      </c>
      <c r="F30">
        <v>3</v>
      </c>
      <c r="G30">
        <v>2</v>
      </c>
      <c r="H30">
        <v>5</v>
      </c>
      <c r="I30">
        <v>1</v>
      </c>
      <c r="J30">
        <v>1</v>
      </c>
      <c r="K30">
        <v>2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/>
      <c r="Z30"/>
      <c r="AA30"/>
      <c r="AB30"/>
      <c r="AC30"/>
      <c r="AD30">
        <v>1</v>
      </c>
      <c r="AE30">
        <v>1</v>
      </c>
      <c r="AF30">
        <v>1</v>
      </c>
      <c r="AG30">
        <v>3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2</v>
      </c>
      <c r="AN30">
        <v>1</v>
      </c>
      <c r="AO30">
        <v>1</v>
      </c>
      <c r="AP30">
        <v>1</v>
      </c>
      <c r="AQ30">
        <v>1</v>
      </c>
      <c r="AR30">
        <v>5</v>
      </c>
      <c r="AS30">
        <v>1</v>
      </c>
      <c r="AT30">
        <v>1</v>
      </c>
      <c r="AU30">
        <v>2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391</v>
      </c>
    </row>
    <row r="31" spans="1:53" ht="15" x14ac:dyDescent="0.25">
      <c r="A31" s="1">
        <v>1309</v>
      </c>
      <c r="B31">
        <v>2</v>
      </c>
      <c r="C31">
        <v>2</v>
      </c>
      <c r="D31">
        <v>3</v>
      </c>
      <c r="E31">
        <v>2</v>
      </c>
      <c r="F31">
        <v>3</v>
      </c>
      <c r="G31">
        <v>2</v>
      </c>
      <c r="H31">
        <v>6</v>
      </c>
      <c r="I31">
        <v>2</v>
      </c>
      <c r="J31">
        <v>1</v>
      </c>
      <c r="K31">
        <v>1</v>
      </c>
      <c r="L31">
        <v>1</v>
      </c>
      <c r="M31">
        <v>1</v>
      </c>
      <c r="N31">
        <v>1</v>
      </c>
      <c r="O31">
        <v>2</v>
      </c>
      <c r="P31">
        <v>1</v>
      </c>
      <c r="Q31">
        <v>1</v>
      </c>
      <c r="R31">
        <v>2</v>
      </c>
      <c r="S31">
        <v>2</v>
      </c>
      <c r="T31">
        <v>1</v>
      </c>
      <c r="U31">
        <v>1</v>
      </c>
      <c r="V31">
        <v>2</v>
      </c>
      <c r="W31">
        <v>1</v>
      </c>
      <c r="X31">
        <v>2</v>
      </c>
      <c r="Y31"/>
      <c r="Z31"/>
      <c r="AA31"/>
      <c r="AB31"/>
      <c r="AC31"/>
      <c r="AD31">
        <v>2</v>
      </c>
      <c r="AE31">
        <v>2</v>
      </c>
      <c r="AF31">
        <v>2</v>
      </c>
      <c r="AG31">
        <v>1</v>
      </c>
      <c r="AH31">
        <v>4</v>
      </c>
      <c r="AI31">
        <v>2</v>
      </c>
      <c r="AJ31">
        <v>2</v>
      </c>
      <c r="AK31">
        <v>2</v>
      </c>
      <c r="AL31">
        <v>2</v>
      </c>
      <c r="AM31">
        <v>3</v>
      </c>
      <c r="AN31">
        <v>2</v>
      </c>
      <c r="AO31">
        <v>1</v>
      </c>
      <c r="AP31">
        <v>2</v>
      </c>
      <c r="AQ31">
        <v>1</v>
      </c>
      <c r="AR31">
        <v>2</v>
      </c>
      <c r="AS31">
        <v>2</v>
      </c>
      <c r="AT31">
        <v>1</v>
      </c>
      <c r="AU31">
        <v>1</v>
      </c>
      <c r="AV31">
        <v>1</v>
      </c>
      <c r="AW31">
        <v>1</v>
      </c>
      <c r="AX31">
        <v>1</v>
      </c>
      <c r="AY31">
        <v>4</v>
      </c>
      <c r="AZ31">
        <v>2</v>
      </c>
      <c r="BA31">
        <v>391</v>
      </c>
    </row>
    <row r="32" spans="1:53" ht="15" x14ac:dyDescent="0.25">
      <c r="A32" s="1">
        <v>1310</v>
      </c>
      <c r="B32">
        <v>5</v>
      </c>
      <c r="C32">
        <v>2</v>
      </c>
      <c r="D32">
        <v>5</v>
      </c>
      <c r="E32">
        <v>3</v>
      </c>
      <c r="F32">
        <v>2</v>
      </c>
      <c r="G32">
        <v>1</v>
      </c>
      <c r="H32">
        <v>5</v>
      </c>
      <c r="I32">
        <v>2</v>
      </c>
      <c r="J32">
        <v>2</v>
      </c>
      <c r="K32">
        <v>1</v>
      </c>
      <c r="L32">
        <v>1</v>
      </c>
      <c r="M32">
        <v>4</v>
      </c>
      <c r="N32">
        <v>3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2</v>
      </c>
      <c r="V32"/>
      <c r="W32"/>
      <c r="X32"/>
      <c r="Y32">
        <v>1</v>
      </c>
      <c r="Z32">
        <v>1</v>
      </c>
      <c r="AA32">
        <v>2</v>
      </c>
      <c r="AB32"/>
      <c r="AC32"/>
      <c r="AD32">
        <v>2</v>
      </c>
      <c r="AE32">
        <v>1</v>
      </c>
      <c r="AF32">
        <v>2</v>
      </c>
      <c r="AG32">
        <v>2</v>
      </c>
      <c r="AH32">
        <v>2</v>
      </c>
      <c r="AI32">
        <v>3</v>
      </c>
      <c r="AJ32">
        <v>2</v>
      </c>
      <c r="AK32">
        <v>1</v>
      </c>
      <c r="AL32">
        <v>2</v>
      </c>
      <c r="AM32">
        <v>2</v>
      </c>
      <c r="AN32">
        <v>1</v>
      </c>
      <c r="AO32">
        <v>1</v>
      </c>
      <c r="AP32">
        <v>2</v>
      </c>
      <c r="AQ32">
        <v>1</v>
      </c>
      <c r="AR32">
        <v>5</v>
      </c>
      <c r="AS32">
        <v>1</v>
      </c>
      <c r="AT32">
        <v>2</v>
      </c>
      <c r="AU32">
        <v>2</v>
      </c>
      <c r="AV32">
        <v>1</v>
      </c>
      <c r="AW32">
        <v>1</v>
      </c>
      <c r="AX32">
        <v>1</v>
      </c>
      <c r="AY32">
        <v>3</v>
      </c>
      <c r="AZ32">
        <v>1</v>
      </c>
      <c r="BA32">
        <v>391</v>
      </c>
    </row>
    <row r="33" spans="1:53" ht="15" x14ac:dyDescent="0.25">
      <c r="A33" s="1">
        <v>1311</v>
      </c>
      <c r="B33">
        <v>2</v>
      </c>
      <c r="C33">
        <v>1</v>
      </c>
      <c r="D33">
        <v>2</v>
      </c>
      <c r="E33">
        <v>2</v>
      </c>
      <c r="F33">
        <v>3</v>
      </c>
      <c r="G33">
        <v>2</v>
      </c>
      <c r="H33">
        <v>5</v>
      </c>
      <c r="I33">
        <v>1</v>
      </c>
      <c r="J33">
        <v>1</v>
      </c>
      <c r="K33">
        <v>2</v>
      </c>
      <c r="L33">
        <v>1</v>
      </c>
      <c r="M33">
        <v>1</v>
      </c>
      <c r="N33">
        <v>2</v>
      </c>
      <c r="O33">
        <v>1</v>
      </c>
      <c r="P33">
        <v>2</v>
      </c>
      <c r="Q33">
        <v>1</v>
      </c>
      <c r="R33">
        <v>1</v>
      </c>
      <c r="S33">
        <v>1</v>
      </c>
      <c r="T33">
        <v>1</v>
      </c>
      <c r="U33">
        <v>2</v>
      </c>
      <c r="V33">
        <v>1</v>
      </c>
      <c r="W33">
        <v>1</v>
      </c>
      <c r="X33">
        <v>2</v>
      </c>
      <c r="Y33"/>
      <c r="Z33"/>
      <c r="AA33"/>
      <c r="AB33"/>
      <c r="AC33"/>
      <c r="AD33">
        <v>2</v>
      </c>
      <c r="AE33">
        <v>2</v>
      </c>
      <c r="AF33">
        <v>2</v>
      </c>
      <c r="AG33">
        <v>2</v>
      </c>
      <c r="AH33">
        <v>2</v>
      </c>
      <c r="AI33">
        <v>1</v>
      </c>
      <c r="AJ33">
        <v>1</v>
      </c>
      <c r="AK33">
        <v>1</v>
      </c>
      <c r="AL33">
        <v>2</v>
      </c>
      <c r="AM33">
        <v>2</v>
      </c>
      <c r="AN33">
        <v>2</v>
      </c>
      <c r="AO33">
        <v>1</v>
      </c>
      <c r="AP33">
        <v>2</v>
      </c>
      <c r="AQ33">
        <v>1</v>
      </c>
      <c r="AR33">
        <v>5</v>
      </c>
      <c r="AS33">
        <v>2</v>
      </c>
      <c r="AT33">
        <v>2</v>
      </c>
      <c r="AU33">
        <v>2</v>
      </c>
      <c r="AV33">
        <v>2</v>
      </c>
      <c r="AW33">
        <v>1</v>
      </c>
      <c r="AX33">
        <v>1</v>
      </c>
      <c r="AY33">
        <v>1</v>
      </c>
      <c r="AZ33">
        <v>2</v>
      </c>
      <c r="BA33">
        <v>391</v>
      </c>
    </row>
    <row r="34" spans="1:53" ht="15" x14ac:dyDescent="0.25">
      <c r="A34" s="1">
        <v>1312</v>
      </c>
      <c r="B34">
        <v>3</v>
      </c>
      <c r="C34">
        <v>1</v>
      </c>
      <c r="D34">
        <v>2</v>
      </c>
      <c r="E34">
        <v>2</v>
      </c>
      <c r="F34">
        <v>3</v>
      </c>
      <c r="G34">
        <v>2</v>
      </c>
      <c r="H34">
        <v>5</v>
      </c>
      <c r="I34">
        <v>1</v>
      </c>
      <c r="J34">
        <v>1</v>
      </c>
      <c r="K34">
        <v>2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/>
      <c r="Z34"/>
      <c r="AA34"/>
      <c r="AB34"/>
      <c r="AC34"/>
      <c r="AD34">
        <v>1</v>
      </c>
      <c r="AE34">
        <v>1</v>
      </c>
      <c r="AF34">
        <v>1</v>
      </c>
      <c r="AG34">
        <v>3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2</v>
      </c>
      <c r="AN34">
        <v>1</v>
      </c>
      <c r="AO34">
        <v>1</v>
      </c>
      <c r="AP34">
        <v>1</v>
      </c>
      <c r="AQ34">
        <v>1</v>
      </c>
      <c r="AR34">
        <v>5</v>
      </c>
      <c r="AS34">
        <v>1</v>
      </c>
      <c r="AT34">
        <v>1</v>
      </c>
      <c r="AU34">
        <v>2</v>
      </c>
      <c r="AV34">
        <v>1</v>
      </c>
      <c r="AW34">
        <v>1</v>
      </c>
      <c r="AX34">
        <v>1</v>
      </c>
      <c r="AY34">
        <v>1</v>
      </c>
      <c r="AZ34">
        <v>1</v>
      </c>
      <c r="BA34">
        <v>391</v>
      </c>
    </row>
    <row r="35" spans="1:53" ht="15" x14ac:dyDescent="0.25">
      <c r="A35" s="1">
        <v>1313</v>
      </c>
      <c r="B35">
        <v>5</v>
      </c>
      <c r="C35">
        <v>1</v>
      </c>
      <c r="D35">
        <v>3</v>
      </c>
      <c r="E35">
        <v>3</v>
      </c>
      <c r="F35">
        <v>3</v>
      </c>
      <c r="G35">
        <v>2</v>
      </c>
      <c r="H35">
        <v>5</v>
      </c>
      <c r="I35">
        <v>2</v>
      </c>
      <c r="J35">
        <v>2</v>
      </c>
      <c r="K35">
        <v>1</v>
      </c>
      <c r="L35">
        <v>1</v>
      </c>
      <c r="M35">
        <v>3</v>
      </c>
      <c r="N35">
        <v>4</v>
      </c>
      <c r="O35">
        <v>1</v>
      </c>
      <c r="P35">
        <v>1</v>
      </c>
      <c r="Q35">
        <v>1</v>
      </c>
      <c r="R35">
        <v>1</v>
      </c>
      <c r="S35">
        <v>2</v>
      </c>
      <c r="T35">
        <v>1</v>
      </c>
      <c r="U35">
        <v>2</v>
      </c>
      <c r="V35">
        <v>1</v>
      </c>
      <c r="W35">
        <v>2</v>
      </c>
      <c r="X35">
        <v>2</v>
      </c>
      <c r="Y35"/>
      <c r="Z35"/>
      <c r="AA35"/>
      <c r="AB35"/>
      <c r="AC35"/>
      <c r="AD35">
        <v>2</v>
      </c>
      <c r="AE35">
        <v>1</v>
      </c>
      <c r="AF35">
        <v>2</v>
      </c>
      <c r="AG35">
        <v>1</v>
      </c>
      <c r="AH35">
        <v>2</v>
      </c>
      <c r="AI35">
        <v>3</v>
      </c>
      <c r="AJ35">
        <v>1</v>
      </c>
      <c r="AK35">
        <v>1</v>
      </c>
      <c r="AL35">
        <v>1</v>
      </c>
      <c r="AM35">
        <v>2</v>
      </c>
      <c r="AN35">
        <v>1</v>
      </c>
      <c r="AO35">
        <v>1</v>
      </c>
      <c r="AP35">
        <v>3</v>
      </c>
      <c r="AQ35">
        <v>1</v>
      </c>
      <c r="AR35">
        <v>5</v>
      </c>
      <c r="AS35">
        <v>2</v>
      </c>
      <c r="AT35">
        <v>2</v>
      </c>
      <c r="AU35">
        <v>2</v>
      </c>
      <c r="AV35">
        <v>1</v>
      </c>
      <c r="AW35">
        <v>1</v>
      </c>
      <c r="AX35">
        <v>1</v>
      </c>
      <c r="AY35">
        <v>3</v>
      </c>
      <c r="AZ35">
        <v>1</v>
      </c>
      <c r="BA35">
        <v>391</v>
      </c>
    </row>
    <row r="36" spans="1:53" ht="15" x14ac:dyDescent="0.25">
      <c r="A36" s="1">
        <v>1314</v>
      </c>
      <c r="B36">
        <v>2</v>
      </c>
      <c r="C36">
        <v>1</v>
      </c>
      <c r="D36">
        <v>2</v>
      </c>
      <c r="E36">
        <v>2</v>
      </c>
      <c r="F36">
        <v>3</v>
      </c>
      <c r="G36">
        <v>1</v>
      </c>
      <c r="H36">
        <v>5</v>
      </c>
      <c r="I36">
        <v>4</v>
      </c>
      <c r="J36">
        <v>1</v>
      </c>
      <c r="K36">
        <v>2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2</v>
      </c>
      <c r="U36">
        <v>3</v>
      </c>
      <c r="V36">
        <v>2</v>
      </c>
      <c r="W36">
        <v>1</v>
      </c>
      <c r="X36">
        <v>1</v>
      </c>
      <c r="Y36"/>
      <c r="Z36"/>
      <c r="AA36"/>
      <c r="AB36"/>
      <c r="AC36"/>
      <c r="AD36">
        <v>2</v>
      </c>
      <c r="AE36">
        <v>1</v>
      </c>
      <c r="AF36">
        <v>1</v>
      </c>
      <c r="AG36">
        <v>2</v>
      </c>
      <c r="AH36">
        <v>2</v>
      </c>
      <c r="AI36">
        <v>2</v>
      </c>
      <c r="AJ36">
        <v>1</v>
      </c>
      <c r="AK36">
        <v>1</v>
      </c>
      <c r="AL36">
        <v>1</v>
      </c>
      <c r="AM36">
        <v>3</v>
      </c>
      <c r="AN36">
        <v>1</v>
      </c>
      <c r="AO36">
        <v>1</v>
      </c>
      <c r="AP36">
        <v>4</v>
      </c>
      <c r="AQ36">
        <v>1</v>
      </c>
      <c r="AR36">
        <v>5</v>
      </c>
      <c r="AS36">
        <v>2</v>
      </c>
      <c r="AT36">
        <v>1</v>
      </c>
      <c r="AU36">
        <v>2</v>
      </c>
      <c r="AV36">
        <v>1</v>
      </c>
      <c r="AW36">
        <v>1</v>
      </c>
      <c r="AX36">
        <v>2</v>
      </c>
      <c r="AY36">
        <v>4</v>
      </c>
      <c r="AZ36">
        <v>1</v>
      </c>
      <c r="BA36">
        <v>391</v>
      </c>
    </row>
    <row r="37" spans="1:53" ht="15" x14ac:dyDescent="0.25">
      <c r="A37" s="1">
        <v>1315</v>
      </c>
      <c r="B37">
        <v>3</v>
      </c>
      <c r="C37">
        <v>2</v>
      </c>
      <c r="D37">
        <v>2</v>
      </c>
      <c r="E37">
        <v>2</v>
      </c>
      <c r="F37">
        <v>3</v>
      </c>
      <c r="G37">
        <v>2</v>
      </c>
      <c r="H37">
        <v>4</v>
      </c>
      <c r="I37">
        <v>1</v>
      </c>
      <c r="J37">
        <v>1</v>
      </c>
      <c r="K37">
        <v>2</v>
      </c>
      <c r="L37">
        <v>1</v>
      </c>
      <c r="M37">
        <v>1</v>
      </c>
      <c r="N37">
        <v>1</v>
      </c>
      <c r="O37">
        <v>1</v>
      </c>
      <c r="P37">
        <v>1</v>
      </c>
      <c r="Q37">
        <v>2</v>
      </c>
      <c r="R37">
        <v>2</v>
      </c>
      <c r="S37">
        <v>2</v>
      </c>
      <c r="T37">
        <v>1</v>
      </c>
      <c r="U37">
        <v>2</v>
      </c>
      <c r="V37">
        <v>1</v>
      </c>
      <c r="W37">
        <v>2</v>
      </c>
      <c r="X37">
        <v>1</v>
      </c>
      <c r="Y37"/>
      <c r="Z37"/>
      <c r="AA37"/>
      <c r="AB37"/>
      <c r="AC37"/>
      <c r="AD37">
        <v>2</v>
      </c>
      <c r="AE37">
        <v>2</v>
      </c>
      <c r="AF37">
        <v>2</v>
      </c>
      <c r="AG37">
        <v>3</v>
      </c>
      <c r="AH37">
        <v>1</v>
      </c>
      <c r="AI37">
        <v>1</v>
      </c>
      <c r="AJ37">
        <v>1</v>
      </c>
      <c r="AK37">
        <v>1</v>
      </c>
      <c r="AL37">
        <v>2</v>
      </c>
      <c r="AM37">
        <v>3</v>
      </c>
      <c r="AN37">
        <v>1</v>
      </c>
      <c r="AO37">
        <v>2</v>
      </c>
      <c r="AP37">
        <v>2</v>
      </c>
      <c r="AQ37">
        <v>1</v>
      </c>
      <c r="AR37">
        <v>4</v>
      </c>
      <c r="AS37">
        <v>2</v>
      </c>
      <c r="AT37">
        <v>2</v>
      </c>
      <c r="AU37">
        <v>3</v>
      </c>
      <c r="AV37">
        <v>1</v>
      </c>
      <c r="AW37">
        <v>1</v>
      </c>
      <c r="AX37">
        <v>1</v>
      </c>
      <c r="AY37">
        <v>3</v>
      </c>
      <c r="AZ37">
        <v>1</v>
      </c>
      <c r="BA37">
        <v>391</v>
      </c>
    </row>
    <row r="38" spans="1:53" ht="15" x14ac:dyDescent="0.25">
      <c r="A38" s="1">
        <v>1316</v>
      </c>
      <c r="B38">
        <v>2</v>
      </c>
      <c r="C38">
        <v>2</v>
      </c>
      <c r="D38">
        <v>2</v>
      </c>
      <c r="E38">
        <v>2</v>
      </c>
      <c r="F38">
        <v>3</v>
      </c>
      <c r="G38">
        <v>2</v>
      </c>
      <c r="H38">
        <v>5</v>
      </c>
      <c r="I38">
        <v>1</v>
      </c>
      <c r="J38">
        <v>1</v>
      </c>
      <c r="K38">
        <v>2</v>
      </c>
      <c r="L38">
        <v>1</v>
      </c>
      <c r="M38">
        <v>4</v>
      </c>
      <c r="N38">
        <v>1</v>
      </c>
      <c r="O38">
        <v>1</v>
      </c>
      <c r="P38">
        <v>1</v>
      </c>
      <c r="Q38">
        <v>1</v>
      </c>
      <c r="R38">
        <v>2</v>
      </c>
      <c r="S38">
        <v>2</v>
      </c>
      <c r="T38">
        <v>1</v>
      </c>
      <c r="U38">
        <v>2</v>
      </c>
      <c r="V38">
        <v>1</v>
      </c>
      <c r="W38">
        <v>1</v>
      </c>
      <c r="X38">
        <v>1</v>
      </c>
      <c r="Y38"/>
      <c r="Z38"/>
      <c r="AA38"/>
      <c r="AB38"/>
      <c r="AC38"/>
      <c r="AD38">
        <v>1</v>
      </c>
      <c r="AE38">
        <v>1</v>
      </c>
      <c r="AF38">
        <v>2</v>
      </c>
      <c r="AG38">
        <v>2</v>
      </c>
      <c r="AH38">
        <v>1</v>
      </c>
      <c r="AI38">
        <v>1</v>
      </c>
      <c r="AJ38">
        <v>2</v>
      </c>
      <c r="AK38">
        <v>1</v>
      </c>
      <c r="AL38">
        <v>3</v>
      </c>
      <c r="AM38">
        <v>1</v>
      </c>
      <c r="AN38">
        <v>1</v>
      </c>
      <c r="AO38">
        <v>3</v>
      </c>
      <c r="AP38">
        <v>3</v>
      </c>
      <c r="AQ38">
        <v>1</v>
      </c>
      <c r="AR38">
        <v>5</v>
      </c>
      <c r="AS38">
        <v>1</v>
      </c>
      <c r="AT38">
        <v>2</v>
      </c>
      <c r="AU38">
        <v>2</v>
      </c>
      <c r="AV38">
        <v>1</v>
      </c>
      <c r="AW38">
        <v>1</v>
      </c>
      <c r="AX38">
        <v>1</v>
      </c>
      <c r="AY38">
        <v>1</v>
      </c>
      <c r="AZ38">
        <v>2</v>
      </c>
      <c r="BA38">
        <v>391</v>
      </c>
    </row>
    <row r="39" spans="1:53" ht="15" x14ac:dyDescent="0.25">
      <c r="A39" s="1">
        <v>1317</v>
      </c>
      <c r="B39">
        <v>5</v>
      </c>
      <c r="C39">
        <v>2</v>
      </c>
      <c r="D39">
        <v>2</v>
      </c>
      <c r="E39">
        <v>2</v>
      </c>
      <c r="F39">
        <v>3</v>
      </c>
      <c r="G39">
        <v>2</v>
      </c>
      <c r="H39">
        <v>6</v>
      </c>
      <c r="I39">
        <v>2</v>
      </c>
      <c r="J39">
        <v>2</v>
      </c>
      <c r="K39">
        <v>2</v>
      </c>
      <c r="L39">
        <v>1</v>
      </c>
      <c r="M39">
        <v>1</v>
      </c>
      <c r="N39">
        <v>1</v>
      </c>
      <c r="O39">
        <v>2</v>
      </c>
      <c r="P39">
        <v>1</v>
      </c>
      <c r="Q39">
        <v>2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3</v>
      </c>
      <c r="Y39"/>
      <c r="Z39"/>
      <c r="AA39"/>
      <c r="AB39"/>
      <c r="AC39"/>
      <c r="AD39">
        <v>3</v>
      </c>
      <c r="AE39">
        <v>3</v>
      </c>
      <c r="AF39">
        <v>2</v>
      </c>
      <c r="AG39">
        <v>2</v>
      </c>
      <c r="AH39">
        <v>2</v>
      </c>
      <c r="AI39">
        <v>1</v>
      </c>
      <c r="AJ39">
        <v>1</v>
      </c>
      <c r="AK39">
        <v>2</v>
      </c>
      <c r="AL39">
        <v>2</v>
      </c>
      <c r="AM39">
        <v>1</v>
      </c>
      <c r="AN39">
        <v>2</v>
      </c>
      <c r="AO39">
        <v>2</v>
      </c>
      <c r="AP39">
        <v>2</v>
      </c>
      <c r="AQ39">
        <v>1</v>
      </c>
      <c r="AR39">
        <v>2</v>
      </c>
      <c r="AS39">
        <v>1</v>
      </c>
      <c r="AT39">
        <v>1</v>
      </c>
      <c r="AU39">
        <v>2</v>
      </c>
      <c r="AV39">
        <v>1</v>
      </c>
      <c r="AW39">
        <v>1</v>
      </c>
      <c r="AX39">
        <v>2</v>
      </c>
      <c r="AY39">
        <v>1</v>
      </c>
      <c r="AZ39">
        <v>2</v>
      </c>
      <c r="BA39">
        <v>391</v>
      </c>
    </row>
    <row r="40" spans="1:53" ht="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ht="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ht="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ht="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ht="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ht="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ht="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ht="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ht="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2:53" ht="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2:53" ht="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2:53" ht="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2:53" ht="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2:53" ht="15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2:53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2:53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2:53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2:53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2:53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2:53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2:53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2:53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2:53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2:53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2:53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2:53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2:53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2:53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2:53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2:53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2:53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2:53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2:53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2:53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2:53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2:53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2:53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2:53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2:53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2:53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2:53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2:53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2:53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2:53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2:53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2:53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2:53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2:53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2:53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2:53" ht="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2:53" ht="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2:53" ht="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2:53" ht="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2:53" ht="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2:53" ht="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2:53" ht="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2:53" ht="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2:53" ht="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2:53" ht="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2:53" ht="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2:53" ht="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2:53" ht="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2:53" ht="15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2:53" ht="15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2:53" ht="15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2:53" ht="15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2:53" ht="15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</row>
    <row r="126" spans="2:53" ht="15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2:53" ht="15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2:53" ht="15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2:53" ht="15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2:53" ht="15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2:53" ht="15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2:53" ht="15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2:53" ht="15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2:53" ht="15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2:53" ht="15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</row>
    <row r="136" spans="2:53" ht="15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2:53" ht="15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</row>
    <row r="138" spans="2:53" ht="15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</row>
    <row r="139" spans="2:53" ht="15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</row>
    <row r="140" spans="2:53" ht="15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</row>
    <row r="141" spans="2:53" ht="15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</row>
    <row r="142" spans="2:53" ht="15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</row>
    <row r="143" spans="2:53" ht="15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</row>
    <row r="144" spans="2:53" ht="15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</row>
    <row r="145" spans="2:53" ht="15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</row>
    <row r="146" spans="2:53" ht="15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</row>
    <row r="147" spans="2:53" ht="15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</row>
    <row r="148" spans="2:53" ht="15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</row>
    <row r="149" spans="2:53" ht="15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</row>
    <row r="150" spans="2:53" ht="15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</row>
    <row r="151" spans="2:53" ht="15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</row>
    <row r="152" spans="2:53" ht="15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</row>
    <row r="153" spans="2:53" ht="15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</row>
    <row r="154" spans="2:53" ht="15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</row>
    <row r="155" spans="2:53" ht="15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</row>
    <row r="156" spans="2:53" ht="15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</row>
    <row r="157" spans="2:53" ht="15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</row>
    <row r="158" spans="2:53" ht="15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</row>
    <row r="159" spans="2:53" ht="15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</row>
    <row r="160" spans="2:53" ht="15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</row>
    <row r="161" spans="2:53" ht="15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</row>
    <row r="162" spans="2:53" ht="15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</row>
    <row r="163" spans="2:53" ht="15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</row>
    <row r="164" spans="2:53" ht="15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</row>
    <row r="165" spans="2:53" ht="15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</row>
    <row r="166" spans="2:53" ht="15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</row>
    <row r="167" spans="2:53" ht="15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</row>
    <row r="168" spans="2:53" ht="15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</row>
    <row r="169" spans="2:53" ht="15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</row>
    <row r="170" spans="2:53" ht="15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</row>
    <row r="171" spans="2:53" ht="15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</row>
    <row r="172" spans="2:53" ht="15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</row>
    <row r="173" spans="2:53" ht="15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</row>
    <row r="174" spans="2:53" ht="15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</row>
    <row r="175" spans="2:53" ht="15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</row>
    <row r="176" spans="2:53" ht="15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</row>
    <row r="177" spans="2:53" ht="15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</row>
    <row r="178" spans="2:53" ht="15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</row>
    <row r="179" spans="2:53" ht="15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</row>
    <row r="180" spans="2:53" ht="15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</row>
    <row r="181" spans="2:53" ht="15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</row>
    <row r="182" spans="2:53" ht="15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</row>
    <row r="183" spans="2:53" ht="15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</row>
    <row r="184" spans="2:53" ht="15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</row>
    <row r="185" spans="2:53" ht="15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</row>
    <row r="186" spans="2:53" ht="15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</row>
    <row r="187" spans="2:53" ht="15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</row>
    <row r="188" spans="2:53" ht="15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</row>
    <row r="189" spans="2:53" ht="15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</row>
    <row r="190" spans="2:53" ht="15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</row>
    <row r="191" spans="2:53" ht="15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</row>
    <row r="192" spans="2:53" ht="15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</row>
    <row r="193" spans="2:53" ht="15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</row>
    <row r="194" spans="2:53" ht="15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</row>
    <row r="195" spans="2:53" ht="15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</row>
    <row r="196" spans="2:53" ht="15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</row>
    <row r="197" spans="2:53" ht="15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</row>
    <row r="198" spans="2:53" ht="15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</row>
    <row r="199" spans="2:53" ht="15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</row>
    <row r="200" spans="2:53" ht="15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</row>
    <row r="201" spans="2:53" ht="15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</row>
    <row r="202" spans="2:53" ht="15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</row>
    <row r="203" spans="2:53" ht="15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</row>
    <row r="204" spans="2:53" ht="15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</row>
    <row r="205" spans="2:53" ht="15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</row>
    <row r="206" spans="2:53" ht="15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</row>
    <row r="207" spans="2:53" ht="15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</row>
    <row r="208" spans="2:53" ht="15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</row>
    <row r="209" spans="2:53" ht="15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</row>
    <row r="210" spans="2:53" ht="15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</row>
    <row r="211" spans="2:53" ht="15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</row>
    <row r="212" spans="2:53" ht="15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</row>
    <row r="213" spans="2:53" ht="15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</row>
    <row r="214" spans="2:53" ht="15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</row>
    <row r="215" spans="2:53" ht="15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</row>
    <row r="216" spans="2:53" ht="15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</row>
    <row r="217" spans="2:53" ht="15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</row>
    <row r="218" spans="2:53" ht="15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</row>
    <row r="219" spans="2:53" ht="15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</row>
    <row r="220" spans="2:53" ht="15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</row>
    <row r="221" spans="2:53" ht="15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</row>
    <row r="222" spans="2:53" ht="15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</row>
    <row r="223" spans="2:53" ht="15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</row>
    <row r="224" spans="2:53" ht="15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</row>
    <row r="225" spans="2:53" ht="15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</row>
    <row r="226" spans="2:53" ht="15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</row>
    <row r="227" spans="2:53" ht="15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</row>
    <row r="228" spans="2:53" ht="15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</row>
    <row r="229" spans="2:53" ht="15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</row>
    <row r="230" spans="2:53" ht="15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</row>
    <row r="231" spans="2:53" ht="15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</row>
    <row r="232" spans="2:53" ht="15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</row>
    <row r="233" spans="2:53" ht="15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</row>
    <row r="234" spans="2:53" ht="15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</row>
    <row r="235" spans="2:53" ht="15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</row>
    <row r="236" spans="2:53" ht="15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</row>
    <row r="237" spans="2:53" ht="15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</row>
    <row r="238" spans="2:53" ht="15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2:53" ht="15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</row>
    <row r="240" spans="2:53" ht="15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</row>
    <row r="241" spans="2:53" ht="15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</row>
    <row r="242" spans="2:53" ht="15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</row>
    <row r="243" spans="2:53" ht="15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</row>
    <row r="244" spans="2:53" ht="15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</row>
    <row r="245" spans="2:53" ht="15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</row>
    <row r="246" spans="2:53" ht="15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</row>
    <row r="247" spans="2:53" ht="15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</row>
    <row r="248" spans="2:53" ht="15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</row>
    <row r="249" spans="2:53" ht="15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</row>
    <row r="250" spans="2:53" ht="15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</row>
    <row r="251" spans="2:53" ht="15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</row>
    <row r="252" spans="2:53" ht="15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</row>
    <row r="253" spans="2:53" ht="15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</row>
    <row r="254" spans="2:53" ht="15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</row>
    <row r="255" spans="2:53" ht="15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</row>
    <row r="256" spans="2:53" ht="15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</row>
    <row r="257" spans="2:53" ht="15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</row>
    <row r="258" spans="2:53" ht="15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</row>
    <row r="259" spans="2:53" ht="15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</row>
    <row r="260" spans="2:53" ht="15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</row>
    <row r="261" spans="2:53" ht="15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</row>
    <row r="262" spans="2:53" ht="15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</row>
    <row r="263" spans="2:53" ht="15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</row>
    <row r="264" spans="2:53" ht="15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</row>
    <row r="265" spans="2:53" ht="15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</row>
    <row r="266" spans="2:53" ht="15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</row>
    <row r="267" spans="2:53" ht="15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</row>
    <row r="268" spans="2:53" ht="15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</row>
    <row r="269" spans="2:53" ht="15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</row>
    <row r="270" spans="2:53" ht="15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</row>
    <row r="271" spans="2:53" ht="15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</row>
    <row r="272" spans="2:53" ht="15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</row>
    <row r="273" spans="2:53" ht="15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</row>
    <row r="274" spans="2:53" ht="15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</row>
    <row r="275" spans="2:53" ht="15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</row>
    <row r="276" spans="2:53" ht="15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</row>
    <row r="277" spans="2:53" ht="15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</row>
    <row r="278" spans="2:53" ht="15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</row>
    <row r="279" spans="2:53" ht="15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</row>
    <row r="280" spans="2:53" ht="15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</row>
    <row r="281" spans="2:53" ht="15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</row>
    <row r="282" spans="2:53" ht="15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</row>
    <row r="283" spans="2:53" ht="15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</row>
    <row r="284" spans="2:53" ht="15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</row>
    <row r="285" spans="2:53" ht="15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</row>
    <row r="286" spans="2:53" ht="15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</row>
    <row r="287" spans="2:53" ht="15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</row>
    <row r="288" spans="2:53" ht="15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</row>
    <row r="289" spans="2:53" ht="15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</row>
    <row r="290" spans="2:53" ht="15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</row>
    <row r="291" spans="2:53" ht="15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</row>
    <row r="292" spans="2:53" ht="15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</row>
    <row r="293" spans="2:53" ht="15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</row>
    <row r="294" spans="2:53" ht="15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</row>
    <row r="295" spans="2:53" ht="15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</row>
    <row r="296" spans="2:53" ht="15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</row>
    <row r="297" spans="2:53" ht="15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</row>
    <row r="298" spans="2:53" ht="15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</row>
    <row r="299" spans="2:53" ht="15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</row>
    <row r="300" spans="2:53" ht="15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</row>
    <row r="301" spans="2:53" ht="15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</row>
    <row r="302" spans="2:53" ht="15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</row>
    <row r="303" spans="2:53" ht="15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</row>
    <row r="304" spans="2:53" ht="15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</row>
    <row r="305" spans="2:53" ht="15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</row>
    <row r="306" spans="2:53" ht="15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</row>
    <row r="307" spans="2:53" ht="15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</row>
    <row r="308" spans="2:53" ht="15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</row>
    <row r="309" spans="2:53" ht="15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</row>
    <row r="310" spans="2:53" ht="15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</row>
    <row r="311" spans="2:53" ht="15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</row>
    <row r="312" spans="2:53" ht="15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</row>
    <row r="313" spans="2:53" ht="15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</row>
    <row r="314" spans="2:53" ht="15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</row>
    <row r="315" spans="2:53" ht="15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</row>
    <row r="316" spans="2:53" ht="15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</row>
    <row r="317" spans="2:53" ht="15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</row>
    <row r="318" spans="2:53" ht="15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</row>
    <row r="319" spans="2:53" ht="15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</row>
    <row r="320" spans="2:53" ht="15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</row>
    <row r="321" spans="2:53" ht="15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</row>
    <row r="322" spans="2:53" ht="15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</row>
    <row r="323" spans="2:53" ht="15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</row>
    <row r="324" spans="2:53" ht="15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</row>
    <row r="325" spans="2:53" ht="15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</row>
    <row r="326" spans="2:53" ht="15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</row>
    <row r="327" spans="2:53" ht="15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</row>
    <row r="328" spans="2:53" ht="15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</row>
    <row r="329" spans="2:53" ht="15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</row>
    <row r="330" spans="2:53" ht="15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</row>
    <row r="331" spans="2:53" ht="15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</row>
    <row r="332" spans="2:53" ht="15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</row>
    <row r="333" spans="2:53" ht="15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</row>
    <row r="334" spans="2:53" ht="15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</row>
    <row r="335" spans="2:53" ht="15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</row>
    <row r="336" spans="2:53" ht="15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</row>
    <row r="337" spans="2:53" ht="15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</row>
    <row r="338" spans="2:53" ht="15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</row>
    <row r="339" spans="2:53" ht="15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</row>
    <row r="340" spans="2:53" ht="15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</row>
    <row r="341" spans="2:53" ht="15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</row>
    <row r="342" spans="2:53" ht="15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</row>
    <row r="343" spans="2:53" ht="15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</row>
    <row r="344" spans="2:53" ht="15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</row>
    <row r="345" spans="2:53" ht="15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</row>
    <row r="346" spans="2:53" ht="15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</row>
    <row r="347" spans="2:53" ht="15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</row>
    <row r="348" spans="2:53" ht="15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</row>
    <row r="349" spans="2:53" ht="15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</row>
    <row r="350" spans="2:53" ht="15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</row>
    <row r="351" spans="2:53" ht="15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</row>
    <row r="352" spans="2:53" ht="15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</row>
    <row r="353" spans="2:53" ht="15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</row>
    <row r="354" spans="2:53" ht="15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</row>
    <row r="355" spans="2:53" ht="15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</row>
    <row r="356" spans="2:53" ht="15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</row>
    <row r="357" spans="2:53" ht="15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</row>
    <row r="358" spans="2:53" ht="15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</row>
    <row r="359" spans="2:53" ht="15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</row>
    <row r="360" spans="2:53" ht="15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</row>
    <row r="361" spans="2:53" ht="15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</row>
    <row r="362" spans="2:53" ht="15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</row>
    <row r="363" spans="2:53" ht="15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</row>
    <row r="364" spans="2:53" ht="15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</row>
    <row r="365" spans="2:53" ht="15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</row>
    <row r="366" spans="2:53" ht="15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</row>
    <row r="367" spans="2:53" ht="15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</row>
    <row r="368" spans="2:53" ht="15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</row>
    <row r="369" spans="2:53" ht="15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</row>
    <row r="370" spans="2:53" ht="15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</row>
    <row r="371" spans="2:53" ht="15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</row>
    <row r="372" spans="2:53" ht="15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</row>
    <row r="373" spans="2:53" ht="15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</row>
    <row r="374" spans="2:53" ht="15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</row>
    <row r="375" spans="2:53" ht="15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</row>
    <row r="376" spans="2:53" ht="15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</row>
    <row r="377" spans="2:53" ht="15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</row>
    <row r="378" spans="2:53" ht="15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</row>
    <row r="379" spans="2:53" ht="15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</row>
    <row r="380" spans="2:53" ht="15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</row>
    <row r="381" spans="2:53" ht="15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</row>
    <row r="382" spans="2:53" ht="15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</row>
    <row r="383" spans="2:53" ht="15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</row>
    <row r="384" spans="2:53" ht="15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</row>
    <row r="385" spans="2:53" ht="15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</row>
    <row r="386" spans="2:53" ht="15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</row>
    <row r="387" spans="2:53" ht="15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</row>
  </sheetData>
  <autoFilter ref="A1:BA336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2"/>
  <sheetViews>
    <sheetView topLeftCell="R1" workbookViewId="0">
      <selection activeCell="AT23" sqref="AT23"/>
    </sheetView>
  </sheetViews>
  <sheetFormatPr baseColWidth="10" defaultColWidth="4.7109375" defaultRowHeight="12.75" x14ac:dyDescent="0.2"/>
  <cols>
    <col min="1" max="1" width="5" style="139" bestFit="1" customWidth="1"/>
    <col min="2" max="3" width="6.5703125" style="139" bestFit="1" customWidth="1"/>
    <col min="4" max="4" width="6.85546875" style="139" bestFit="1" customWidth="1"/>
    <col min="5" max="5" width="9.5703125" style="139" bestFit="1" customWidth="1"/>
    <col min="6" max="10" width="6.5703125" style="139" bestFit="1" customWidth="1"/>
    <col min="11" max="21" width="7.42578125" style="139" bestFit="1" customWidth="1"/>
    <col min="22" max="26" width="7.42578125" style="140" bestFit="1" customWidth="1"/>
    <col min="27" max="27" width="7.85546875" style="140" bestFit="1" customWidth="1"/>
    <col min="28" max="29" width="7.42578125" style="140" bestFit="1" customWidth="1"/>
    <col min="30" max="30" width="7.42578125" style="139" bestFit="1" customWidth="1"/>
    <col min="31" max="34" width="7.42578125" style="140" bestFit="1" customWidth="1"/>
    <col min="35" max="43" width="7.42578125" style="139" bestFit="1" customWidth="1"/>
    <col min="44" max="44" width="7.42578125" style="140" bestFit="1" customWidth="1"/>
    <col min="45" max="53" width="7.42578125" style="139" bestFit="1" customWidth="1"/>
    <col min="54" max="16384" width="4.7109375" style="139"/>
  </cols>
  <sheetData>
    <row r="1" spans="1:53" s="135" customFormat="1" x14ac:dyDescent="0.2">
      <c r="B1" s="135">
        <v>1</v>
      </c>
      <c r="C1" s="135">
        <v>2</v>
      </c>
      <c r="D1" s="135">
        <v>3</v>
      </c>
      <c r="E1" s="135">
        <v>4</v>
      </c>
      <c r="F1" s="135">
        <v>5</v>
      </c>
      <c r="G1" s="135">
        <v>6</v>
      </c>
      <c r="H1" s="135">
        <v>7</v>
      </c>
      <c r="I1" s="135">
        <v>8</v>
      </c>
      <c r="J1" s="135">
        <v>9</v>
      </c>
      <c r="K1" s="135">
        <v>10</v>
      </c>
      <c r="L1" s="135">
        <v>11</v>
      </c>
      <c r="M1" s="135">
        <v>12</v>
      </c>
      <c r="N1" s="135">
        <v>13</v>
      </c>
      <c r="O1" s="135">
        <v>14</v>
      </c>
      <c r="P1" s="135">
        <v>15</v>
      </c>
      <c r="Q1" s="135">
        <v>16</v>
      </c>
      <c r="R1" s="135">
        <v>17</v>
      </c>
      <c r="S1" s="135">
        <v>18</v>
      </c>
      <c r="T1" s="135">
        <v>19</v>
      </c>
      <c r="U1" s="135">
        <v>20</v>
      </c>
      <c r="V1" s="135">
        <v>21</v>
      </c>
      <c r="W1" s="135">
        <v>22</v>
      </c>
      <c r="X1" s="135">
        <v>23</v>
      </c>
      <c r="Y1" s="135">
        <v>24</v>
      </c>
      <c r="Z1" s="135">
        <v>25</v>
      </c>
      <c r="AA1" s="135">
        <v>26</v>
      </c>
      <c r="AB1" s="135">
        <v>27</v>
      </c>
      <c r="AC1" s="135">
        <v>28</v>
      </c>
      <c r="AD1" s="135">
        <v>29</v>
      </c>
      <c r="AE1" s="135">
        <v>30</v>
      </c>
      <c r="AF1" s="135">
        <v>31</v>
      </c>
      <c r="AG1" s="135">
        <v>32</v>
      </c>
      <c r="AH1" s="135">
        <v>33</v>
      </c>
      <c r="AI1" s="135">
        <v>34</v>
      </c>
      <c r="AJ1" s="135">
        <v>35</v>
      </c>
      <c r="AK1" s="135">
        <v>36</v>
      </c>
      <c r="AL1" s="135">
        <v>37</v>
      </c>
      <c r="AM1" s="135">
        <v>38</v>
      </c>
      <c r="AN1" s="135">
        <v>39</v>
      </c>
      <c r="AO1" s="135">
        <v>40</v>
      </c>
      <c r="AP1" s="135">
        <v>41</v>
      </c>
      <c r="AQ1" s="135">
        <v>42</v>
      </c>
      <c r="AR1" s="135">
        <v>43</v>
      </c>
      <c r="AS1" s="135">
        <v>44</v>
      </c>
      <c r="AT1" s="135">
        <v>45</v>
      </c>
      <c r="AU1" s="135">
        <v>46</v>
      </c>
      <c r="AV1" s="135">
        <v>47</v>
      </c>
      <c r="AW1" s="135">
        <v>48</v>
      </c>
      <c r="AX1" s="135">
        <v>49</v>
      </c>
      <c r="AY1" s="135">
        <v>50</v>
      </c>
      <c r="AZ1" s="135">
        <v>51</v>
      </c>
      <c r="BA1" s="135">
        <v>52</v>
      </c>
    </row>
    <row r="2" spans="1:53" s="136" customFormat="1" x14ac:dyDescent="0.2">
      <c r="B2" s="136" t="s">
        <v>186</v>
      </c>
      <c r="C2" s="136" t="s">
        <v>187</v>
      </c>
      <c r="D2" s="136" t="s">
        <v>242</v>
      </c>
      <c r="E2" s="136" t="s">
        <v>243</v>
      </c>
      <c r="F2" s="136" t="s">
        <v>190</v>
      </c>
      <c r="G2" s="136" t="s">
        <v>191</v>
      </c>
      <c r="H2" s="136" t="s">
        <v>192</v>
      </c>
      <c r="I2" s="136" t="s">
        <v>193</v>
      </c>
      <c r="J2" s="136" t="s">
        <v>194</v>
      </c>
      <c r="K2" s="136" t="s">
        <v>195</v>
      </c>
      <c r="L2" s="136" t="s">
        <v>196</v>
      </c>
      <c r="M2" s="136" t="s">
        <v>241</v>
      </c>
      <c r="N2" s="136" t="s">
        <v>197</v>
      </c>
      <c r="O2" s="136" t="s">
        <v>198</v>
      </c>
      <c r="P2" s="136" t="s">
        <v>239</v>
      </c>
      <c r="Q2" s="136" t="s">
        <v>200</v>
      </c>
      <c r="R2" s="136" t="s">
        <v>201</v>
      </c>
      <c r="S2" s="136" t="s">
        <v>235</v>
      </c>
      <c r="T2" s="136" t="s">
        <v>202</v>
      </c>
      <c r="U2" s="136" t="s">
        <v>203</v>
      </c>
      <c r="V2" s="137" t="s">
        <v>205</v>
      </c>
      <c r="W2" s="137" t="s">
        <v>206</v>
      </c>
      <c r="X2" s="137" t="s">
        <v>207</v>
      </c>
      <c r="Y2" s="137" t="s">
        <v>244</v>
      </c>
      <c r="Z2" s="137" t="s">
        <v>240</v>
      </c>
      <c r="AA2" s="137" t="s">
        <v>210</v>
      </c>
      <c r="AB2" s="137" t="s">
        <v>211</v>
      </c>
      <c r="AC2" s="137" t="s">
        <v>212</v>
      </c>
      <c r="AD2" s="137" t="s">
        <v>213</v>
      </c>
      <c r="AE2" s="137" t="s">
        <v>214</v>
      </c>
      <c r="AF2" s="137" t="s">
        <v>215</v>
      </c>
      <c r="AG2" s="137" t="s">
        <v>216</v>
      </c>
      <c r="AH2" s="137" t="s">
        <v>217</v>
      </c>
      <c r="AI2" s="136" t="s">
        <v>218</v>
      </c>
      <c r="AJ2" s="136" t="s">
        <v>220</v>
      </c>
      <c r="AK2" s="136" t="s">
        <v>237</v>
      </c>
      <c r="AL2" s="136" t="s">
        <v>219</v>
      </c>
      <c r="AM2" s="136" t="s">
        <v>223</v>
      </c>
      <c r="AN2" s="136" t="s">
        <v>222</v>
      </c>
      <c r="AO2" s="136" t="s">
        <v>1</v>
      </c>
      <c r="AP2" s="136" t="s">
        <v>0</v>
      </c>
      <c r="AQ2" s="136" t="s">
        <v>224</v>
      </c>
      <c r="AR2" s="137" t="s">
        <v>226</v>
      </c>
      <c r="AS2" s="136" t="s">
        <v>227</v>
      </c>
      <c r="AT2" s="136" t="s">
        <v>228</v>
      </c>
      <c r="AU2" s="136" t="s">
        <v>229</v>
      </c>
      <c r="AV2" s="137" t="s">
        <v>225</v>
      </c>
      <c r="AW2" s="136" t="s">
        <v>236</v>
      </c>
      <c r="AX2" s="136" t="s">
        <v>231</v>
      </c>
      <c r="AY2" s="138" t="s">
        <v>238</v>
      </c>
      <c r="AZ2" s="136" t="s">
        <v>233</v>
      </c>
      <c r="BA2" s="136" t="s">
        <v>234</v>
      </c>
    </row>
    <row r="3" spans="1:53" x14ac:dyDescent="0.2">
      <c r="A3" s="139">
        <v>1318</v>
      </c>
      <c r="B3" s="141">
        <v>2</v>
      </c>
      <c r="C3" s="141">
        <v>2</v>
      </c>
      <c r="D3" s="141">
        <v>2</v>
      </c>
      <c r="E3" s="141">
        <v>2</v>
      </c>
      <c r="F3" s="141">
        <v>2</v>
      </c>
      <c r="G3" s="141">
        <v>2</v>
      </c>
      <c r="H3" s="141">
        <v>5</v>
      </c>
      <c r="I3" s="141">
        <v>1</v>
      </c>
      <c r="J3" s="141">
        <v>1</v>
      </c>
      <c r="K3" s="141">
        <v>2</v>
      </c>
      <c r="L3" s="141">
        <v>1</v>
      </c>
      <c r="M3" s="141">
        <v>1</v>
      </c>
      <c r="N3" s="141">
        <v>1</v>
      </c>
      <c r="O3" s="141">
        <v>1</v>
      </c>
      <c r="P3" s="141">
        <v>1</v>
      </c>
      <c r="Q3" s="141">
        <v>1</v>
      </c>
      <c r="R3" s="141">
        <v>1</v>
      </c>
      <c r="S3" s="141">
        <v>2</v>
      </c>
      <c r="T3" s="141">
        <v>1</v>
      </c>
      <c r="U3" s="141">
        <v>1</v>
      </c>
      <c r="V3" s="141"/>
      <c r="W3" s="141"/>
      <c r="X3" s="141"/>
      <c r="Y3" s="141">
        <v>1</v>
      </c>
      <c r="Z3" s="141">
        <v>1</v>
      </c>
      <c r="AA3" s="141">
        <v>1</v>
      </c>
      <c r="AB3" s="141"/>
      <c r="AC3" s="141"/>
      <c r="AD3" s="141">
        <v>1</v>
      </c>
      <c r="AE3" s="141">
        <v>1</v>
      </c>
      <c r="AF3" s="141">
        <v>1</v>
      </c>
      <c r="AG3" s="141">
        <v>2</v>
      </c>
      <c r="AH3" s="141">
        <v>1</v>
      </c>
      <c r="AI3" s="141">
        <v>1</v>
      </c>
      <c r="AJ3" s="141">
        <v>1</v>
      </c>
      <c r="AK3" s="141">
        <v>1</v>
      </c>
      <c r="AL3" s="141">
        <v>1</v>
      </c>
      <c r="AM3" s="141">
        <v>2</v>
      </c>
      <c r="AN3" s="141">
        <v>1</v>
      </c>
      <c r="AO3" s="141">
        <v>1</v>
      </c>
      <c r="AP3" s="141">
        <v>1</v>
      </c>
      <c r="AQ3" s="141">
        <v>1</v>
      </c>
      <c r="AR3" s="141">
        <v>5</v>
      </c>
      <c r="AS3" s="141">
        <v>1</v>
      </c>
      <c r="AT3" s="141">
        <v>1</v>
      </c>
      <c r="AU3" s="141">
        <v>2</v>
      </c>
      <c r="AV3" s="141">
        <v>2</v>
      </c>
      <c r="AW3" s="141">
        <v>2</v>
      </c>
      <c r="AX3" s="141">
        <v>1</v>
      </c>
      <c r="AY3" s="141">
        <v>3</v>
      </c>
      <c r="AZ3" s="141">
        <v>1</v>
      </c>
      <c r="BA3" s="141">
        <v>391</v>
      </c>
    </row>
    <row r="4" spans="1:53" x14ac:dyDescent="0.2">
      <c r="A4" s="139">
        <v>1319</v>
      </c>
      <c r="B4" s="141">
        <v>2</v>
      </c>
      <c r="C4" s="141">
        <v>1</v>
      </c>
      <c r="D4" s="141">
        <v>3</v>
      </c>
      <c r="E4" s="141">
        <v>2</v>
      </c>
      <c r="F4" s="141">
        <v>2</v>
      </c>
      <c r="G4" s="141">
        <v>1</v>
      </c>
      <c r="H4" s="141">
        <v>6</v>
      </c>
      <c r="I4" s="141">
        <v>2</v>
      </c>
      <c r="J4" s="141">
        <v>2</v>
      </c>
      <c r="K4" s="141">
        <v>2</v>
      </c>
      <c r="L4" s="141">
        <v>1</v>
      </c>
      <c r="M4" s="141">
        <v>4</v>
      </c>
      <c r="N4" s="141">
        <v>1</v>
      </c>
      <c r="O4" s="141">
        <v>2</v>
      </c>
      <c r="P4" s="141">
        <v>1</v>
      </c>
      <c r="Q4" s="141">
        <v>1</v>
      </c>
      <c r="R4" s="141">
        <v>1</v>
      </c>
      <c r="S4" s="141">
        <v>1</v>
      </c>
      <c r="T4" s="141">
        <v>1</v>
      </c>
      <c r="U4" s="141">
        <v>1</v>
      </c>
      <c r="V4" s="141"/>
      <c r="W4" s="141"/>
      <c r="X4" s="141"/>
      <c r="Y4" s="141">
        <v>1</v>
      </c>
      <c r="Z4" s="141">
        <v>1</v>
      </c>
      <c r="AA4" s="141">
        <v>1</v>
      </c>
      <c r="AB4" s="141"/>
      <c r="AC4" s="141"/>
      <c r="AD4" s="141">
        <v>1</v>
      </c>
      <c r="AE4" s="141">
        <v>1</v>
      </c>
      <c r="AF4" s="141">
        <v>1</v>
      </c>
      <c r="AG4" s="141">
        <v>2</v>
      </c>
      <c r="AH4" s="141">
        <v>2</v>
      </c>
      <c r="AI4" s="141">
        <v>1</v>
      </c>
      <c r="AJ4" s="141">
        <v>1</v>
      </c>
      <c r="AK4" s="141">
        <v>1</v>
      </c>
      <c r="AL4" s="141">
        <v>1</v>
      </c>
      <c r="AM4" s="141">
        <v>3</v>
      </c>
      <c r="AN4" s="141">
        <v>1</v>
      </c>
      <c r="AO4" s="141">
        <v>1</v>
      </c>
      <c r="AP4" s="141">
        <v>1</v>
      </c>
      <c r="AQ4" s="141">
        <v>1</v>
      </c>
      <c r="AR4" s="141">
        <v>5</v>
      </c>
      <c r="AS4" s="141">
        <v>1</v>
      </c>
      <c r="AT4" s="141">
        <v>1</v>
      </c>
      <c r="AU4" s="141">
        <v>2</v>
      </c>
      <c r="AV4" s="141">
        <v>1</v>
      </c>
      <c r="AW4" s="141">
        <v>1</v>
      </c>
      <c r="AX4" s="141">
        <v>2</v>
      </c>
      <c r="AY4" s="141">
        <v>4</v>
      </c>
      <c r="AZ4" s="141">
        <v>1</v>
      </c>
      <c r="BA4" s="141">
        <v>391</v>
      </c>
    </row>
    <row r="5" spans="1:53" x14ac:dyDescent="0.2">
      <c r="A5" s="139">
        <v>1320</v>
      </c>
      <c r="B5" s="141">
        <v>2</v>
      </c>
      <c r="C5" s="141">
        <v>1</v>
      </c>
      <c r="D5" s="141">
        <v>2</v>
      </c>
      <c r="E5" s="141">
        <v>2</v>
      </c>
      <c r="F5" s="141">
        <v>3</v>
      </c>
      <c r="G5" s="141">
        <v>2</v>
      </c>
      <c r="H5" s="141">
        <v>4</v>
      </c>
      <c r="I5" s="141">
        <v>1</v>
      </c>
      <c r="J5" s="141">
        <v>1</v>
      </c>
      <c r="K5" s="141">
        <v>2</v>
      </c>
      <c r="L5" s="141">
        <v>1</v>
      </c>
      <c r="M5" s="141">
        <v>1</v>
      </c>
      <c r="N5" s="141">
        <v>1</v>
      </c>
      <c r="O5" s="141">
        <v>1</v>
      </c>
      <c r="P5" s="141">
        <v>1</v>
      </c>
      <c r="Q5" s="141">
        <v>1</v>
      </c>
      <c r="R5" s="141">
        <v>1</v>
      </c>
      <c r="S5" s="141">
        <v>2</v>
      </c>
      <c r="T5" s="141">
        <v>1</v>
      </c>
      <c r="U5" s="141">
        <v>3</v>
      </c>
      <c r="V5" s="141">
        <v>1</v>
      </c>
      <c r="W5" s="141">
        <v>1</v>
      </c>
      <c r="X5" s="141">
        <v>3</v>
      </c>
      <c r="Y5" s="141"/>
      <c r="Z5" s="141"/>
      <c r="AA5" s="141"/>
      <c r="AB5" s="141"/>
      <c r="AC5" s="141"/>
      <c r="AD5" s="141">
        <v>2</v>
      </c>
      <c r="AE5" s="141">
        <v>1</v>
      </c>
      <c r="AF5" s="141">
        <v>1</v>
      </c>
      <c r="AG5" s="141">
        <v>2</v>
      </c>
      <c r="AH5" s="141">
        <v>2</v>
      </c>
      <c r="AI5" s="141">
        <v>2</v>
      </c>
      <c r="AJ5" s="141">
        <v>1</v>
      </c>
      <c r="AK5" s="141">
        <v>1</v>
      </c>
      <c r="AL5" s="141">
        <v>2</v>
      </c>
      <c r="AM5" s="141">
        <v>2</v>
      </c>
      <c r="AN5" s="141">
        <v>1</v>
      </c>
      <c r="AO5" s="141">
        <v>1</v>
      </c>
      <c r="AP5" s="141">
        <v>1</v>
      </c>
      <c r="AQ5" s="141">
        <v>1</v>
      </c>
      <c r="AR5" s="141">
        <v>5</v>
      </c>
      <c r="AS5" s="141">
        <v>1</v>
      </c>
      <c r="AT5" s="141">
        <v>1</v>
      </c>
      <c r="AU5" s="141">
        <v>1</v>
      </c>
      <c r="AV5" s="141">
        <v>1</v>
      </c>
      <c r="AW5" s="141">
        <v>1</v>
      </c>
      <c r="AX5" s="141">
        <v>1</v>
      </c>
      <c r="AY5" s="141">
        <v>3</v>
      </c>
      <c r="AZ5" s="141">
        <v>1</v>
      </c>
      <c r="BA5" s="141">
        <v>391</v>
      </c>
    </row>
    <row r="6" spans="1:53" x14ac:dyDescent="0.2">
      <c r="A6" s="139">
        <v>1321</v>
      </c>
      <c r="B6" s="141">
        <v>2</v>
      </c>
      <c r="C6" s="141">
        <v>1</v>
      </c>
      <c r="D6" s="141">
        <v>3</v>
      </c>
      <c r="E6" s="141">
        <v>2</v>
      </c>
      <c r="F6" s="141">
        <v>2</v>
      </c>
      <c r="G6" s="141">
        <v>3</v>
      </c>
      <c r="H6" s="141">
        <v>6</v>
      </c>
      <c r="I6" s="141">
        <v>3</v>
      </c>
      <c r="J6" s="141">
        <v>2</v>
      </c>
      <c r="K6" s="141">
        <v>1</v>
      </c>
      <c r="L6" s="141">
        <v>1</v>
      </c>
      <c r="M6" s="141">
        <v>2</v>
      </c>
      <c r="N6" s="141">
        <v>2</v>
      </c>
      <c r="O6" s="141">
        <v>2</v>
      </c>
      <c r="P6" s="141">
        <v>1</v>
      </c>
      <c r="Q6" s="141">
        <v>2</v>
      </c>
      <c r="R6" s="141">
        <v>2</v>
      </c>
      <c r="S6" s="141">
        <v>2</v>
      </c>
      <c r="T6" s="141">
        <v>2</v>
      </c>
      <c r="U6" s="141">
        <v>3</v>
      </c>
      <c r="V6" s="141"/>
      <c r="W6" s="141"/>
      <c r="X6" s="141"/>
      <c r="Y6" s="141">
        <v>2</v>
      </c>
      <c r="Z6" s="141">
        <v>2</v>
      </c>
      <c r="AA6" s="141">
        <v>2</v>
      </c>
      <c r="AB6" s="141"/>
      <c r="AC6" s="141"/>
      <c r="AD6" s="141">
        <v>4</v>
      </c>
      <c r="AE6" s="141">
        <v>4</v>
      </c>
      <c r="AF6" s="141">
        <v>4</v>
      </c>
      <c r="AG6" s="141">
        <v>1</v>
      </c>
      <c r="AH6" s="141">
        <v>4</v>
      </c>
      <c r="AI6" s="141">
        <v>4</v>
      </c>
      <c r="AJ6" s="141">
        <v>4</v>
      </c>
      <c r="AK6" s="141">
        <v>4</v>
      </c>
      <c r="AL6" s="141">
        <v>4</v>
      </c>
      <c r="AM6" s="141">
        <v>3</v>
      </c>
      <c r="AN6" s="141">
        <v>4</v>
      </c>
      <c r="AO6" s="141">
        <v>1</v>
      </c>
      <c r="AP6" s="141">
        <v>2</v>
      </c>
      <c r="AQ6" s="141">
        <v>1</v>
      </c>
      <c r="AR6" s="141">
        <v>1</v>
      </c>
      <c r="AS6" s="141">
        <v>1</v>
      </c>
      <c r="AT6" s="141">
        <v>2</v>
      </c>
      <c r="AU6" s="141">
        <v>1</v>
      </c>
      <c r="AV6" s="141">
        <v>1</v>
      </c>
      <c r="AW6" s="141">
        <v>1</v>
      </c>
      <c r="AX6" s="141">
        <v>2</v>
      </c>
      <c r="AY6" s="141">
        <v>2</v>
      </c>
      <c r="AZ6" s="141">
        <v>1</v>
      </c>
      <c r="BA6" s="141">
        <v>391</v>
      </c>
    </row>
    <row r="7" spans="1:53" x14ac:dyDescent="0.2">
      <c r="A7" s="139">
        <v>1322</v>
      </c>
      <c r="B7" s="141">
        <v>3</v>
      </c>
      <c r="C7" s="141">
        <v>2</v>
      </c>
      <c r="D7" s="141">
        <v>2</v>
      </c>
      <c r="E7" s="141">
        <v>2</v>
      </c>
      <c r="F7" s="141">
        <v>2</v>
      </c>
      <c r="G7" s="141">
        <v>1</v>
      </c>
      <c r="H7" s="141">
        <v>5</v>
      </c>
      <c r="I7" s="141">
        <v>2</v>
      </c>
      <c r="J7" s="141">
        <v>1</v>
      </c>
      <c r="K7" s="141">
        <v>2</v>
      </c>
      <c r="L7" s="141">
        <v>2</v>
      </c>
      <c r="M7" s="141">
        <v>1</v>
      </c>
      <c r="N7" s="141">
        <v>1</v>
      </c>
      <c r="O7" s="141">
        <v>1</v>
      </c>
      <c r="P7" s="141">
        <v>1</v>
      </c>
      <c r="Q7" s="141">
        <v>1</v>
      </c>
      <c r="R7" s="141">
        <v>1</v>
      </c>
      <c r="S7" s="141">
        <v>2</v>
      </c>
      <c r="T7" s="141">
        <v>1</v>
      </c>
      <c r="U7" s="141">
        <v>1</v>
      </c>
      <c r="V7" s="141"/>
      <c r="W7" s="141"/>
      <c r="X7" s="141"/>
      <c r="Y7" s="141">
        <v>1</v>
      </c>
      <c r="Z7" s="141">
        <v>1</v>
      </c>
      <c r="AA7" s="141">
        <v>1</v>
      </c>
      <c r="AB7" s="141"/>
      <c r="AC7" s="141"/>
      <c r="AD7" s="141">
        <v>1</v>
      </c>
      <c r="AE7" s="141">
        <v>1</v>
      </c>
      <c r="AF7" s="141">
        <v>1</v>
      </c>
      <c r="AG7" s="141">
        <v>1</v>
      </c>
      <c r="AH7" s="141">
        <v>2</v>
      </c>
      <c r="AI7" s="141">
        <v>2</v>
      </c>
      <c r="AJ7" s="141">
        <v>2</v>
      </c>
      <c r="AK7" s="141">
        <v>2</v>
      </c>
      <c r="AL7" s="141">
        <v>1</v>
      </c>
      <c r="AM7" s="141">
        <v>2</v>
      </c>
      <c r="AN7" s="141">
        <v>1</v>
      </c>
      <c r="AO7" s="141">
        <v>1</v>
      </c>
      <c r="AP7" s="141">
        <v>1</v>
      </c>
      <c r="AQ7" s="141">
        <v>1</v>
      </c>
      <c r="AR7" s="141">
        <v>5</v>
      </c>
      <c r="AS7" s="141">
        <v>1</v>
      </c>
      <c r="AT7" s="141">
        <v>1</v>
      </c>
      <c r="AU7" s="141">
        <v>1</v>
      </c>
      <c r="AV7" s="141">
        <v>1</v>
      </c>
      <c r="AW7" s="141">
        <v>1</v>
      </c>
      <c r="AX7" s="141">
        <v>1</v>
      </c>
      <c r="AY7" s="141">
        <v>3</v>
      </c>
      <c r="AZ7" s="141">
        <v>1</v>
      </c>
      <c r="BA7" s="141">
        <v>391</v>
      </c>
    </row>
    <row r="8" spans="1:53" x14ac:dyDescent="0.2">
      <c r="A8" s="139">
        <v>1323</v>
      </c>
      <c r="B8" s="141">
        <v>3</v>
      </c>
      <c r="C8" s="141">
        <v>2</v>
      </c>
      <c r="D8" s="141">
        <v>3</v>
      </c>
      <c r="E8" s="141">
        <v>3</v>
      </c>
      <c r="F8" s="141">
        <v>2</v>
      </c>
      <c r="G8" s="141">
        <v>1</v>
      </c>
      <c r="H8" s="141">
        <v>4</v>
      </c>
      <c r="I8" s="141">
        <v>4</v>
      </c>
      <c r="J8" s="141">
        <v>2</v>
      </c>
      <c r="K8" s="141">
        <v>1</v>
      </c>
      <c r="L8" s="141">
        <v>1</v>
      </c>
      <c r="M8" s="141">
        <v>3</v>
      </c>
      <c r="N8" s="141">
        <v>1</v>
      </c>
      <c r="O8" s="141">
        <v>2</v>
      </c>
      <c r="P8" s="141">
        <v>1</v>
      </c>
      <c r="Q8" s="141">
        <v>1</v>
      </c>
      <c r="R8" s="141">
        <v>1</v>
      </c>
      <c r="S8" s="141">
        <v>2</v>
      </c>
      <c r="T8" s="141">
        <v>1</v>
      </c>
      <c r="U8" s="141">
        <v>3</v>
      </c>
      <c r="V8" s="141"/>
      <c r="W8" s="141"/>
      <c r="X8" s="141"/>
      <c r="Y8" s="141">
        <v>1</v>
      </c>
      <c r="Z8" s="141">
        <v>1</v>
      </c>
      <c r="AA8" s="141">
        <v>2</v>
      </c>
      <c r="AB8" s="141"/>
      <c r="AC8" s="141"/>
      <c r="AD8" s="141">
        <v>2</v>
      </c>
      <c r="AE8" s="141">
        <v>2</v>
      </c>
      <c r="AF8" s="141">
        <v>1</v>
      </c>
      <c r="AG8" s="141">
        <v>2</v>
      </c>
      <c r="AH8" s="141">
        <v>2</v>
      </c>
      <c r="AI8" s="141">
        <v>1</v>
      </c>
      <c r="AJ8" s="141">
        <v>2</v>
      </c>
      <c r="AK8" s="141">
        <v>2</v>
      </c>
      <c r="AL8" s="141">
        <v>1</v>
      </c>
      <c r="AM8" s="141">
        <v>2</v>
      </c>
      <c r="AN8" s="141">
        <v>1</v>
      </c>
      <c r="AO8" s="141">
        <v>2</v>
      </c>
      <c r="AP8" s="141">
        <v>3</v>
      </c>
      <c r="AQ8" s="141">
        <v>1</v>
      </c>
      <c r="AR8" s="141">
        <v>4</v>
      </c>
      <c r="AS8" s="141">
        <v>1</v>
      </c>
      <c r="AT8" s="141">
        <v>1</v>
      </c>
      <c r="AU8" s="141">
        <v>2</v>
      </c>
      <c r="AV8" s="141">
        <v>1</v>
      </c>
      <c r="AW8" s="141">
        <v>1</v>
      </c>
      <c r="AX8" s="141">
        <v>2</v>
      </c>
      <c r="AY8" s="141">
        <v>3</v>
      </c>
      <c r="AZ8" s="141">
        <v>1</v>
      </c>
      <c r="BA8" s="141">
        <v>391</v>
      </c>
    </row>
    <row r="9" spans="1:53" x14ac:dyDescent="0.2">
      <c r="A9" s="139">
        <v>1324</v>
      </c>
      <c r="B9" s="141">
        <v>2</v>
      </c>
      <c r="C9" s="141">
        <v>2</v>
      </c>
      <c r="D9" s="141">
        <v>3</v>
      </c>
      <c r="E9" s="141">
        <v>2</v>
      </c>
      <c r="F9" s="141">
        <v>2</v>
      </c>
      <c r="G9" s="141">
        <v>2</v>
      </c>
      <c r="H9" s="141">
        <v>5</v>
      </c>
      <c r="I9" s="141">
        <v>2</v>
      </c>
      <c r="J9" s="141">
        <v>2</v>
      </c>
      <c r="K9" s="141">
        <v>1</v>
      </c>
      <c r="L9" s="141">
        <v>1</v>
      </c>
      <c r="M9" s="141">
        <v>1</v>
      </c>
      <c r="N9" s="141">
        <v>3</v>
      </c>
      <c r="O9" s="141">
        <v>1</v>
      </c>
      <c r="P9" s="141">
        <v>2</v>
      </c>
      <c r="Q9" s="141">
        <v>1</v>
      </c>
      <c r="R9" s="141">
        <v>1</v>
      </c>
      <c r="S9" s="141">
        <v>1</v>
      </c>
      <c r="T9" s="141">
        <v>1</v>
      </c>
      <c r="U9" s="141">
        <v>3</v>
      </c>
      <c r="V9" s="141"/>
      <c r="W9" s="141"/>
      <c r="X9" s="141"/>
      <c r="Y9" s="141">
        <v>1</v>
      </c>
      <c r="Z9" s="141">
        <v>1</v>
      </c>
      <c r="AA9" s="141">
        <v>2</v>
      </c>
      <c r="AB9" s="141"/>
      <c r="AC9" s="141"/>
      <c r="AD9" s="141">
        <v>1</v>
      </c>
      <c r="AE9" s="141">
        <v>1</v>
      </c>
      <c r="AF9" s="141">
        <v>1</v>
      </c>
      <c r="AG9" s="141">
        <v>3</v>
      </c>
      <c r="AH9" s="141">
        <v>1</v>
      </c>
      <c r="AI9" s="141">
        <v>1</v>
      </c>
      <c r="AJ9" s="141">
        <v>2</v>
      </c>
      <c r="AK9" s="141">
        <v>2</v>
      </c>
      <c r="AL9" s="141">
        <v>1</v>
      </c>
      <c r="AM9" s="141">
        <v>3</v>
      </c>
      <c r="AN9" s="141">
        <v>1</v>
      </c>
      <c r="AO9" s="141">
        <v>1</v>
      </c>
      <c r="AP9" s="141">
        <v>2</v>
      </c>
      <c r="AQ9" s="141">
        <v>1</v>
      </c>
      <c r="AR9" s="141">
        <v>4</v>
      </c>
      <c r="AS9" s="141">
        <v>2</v>
      </c>
      <c r="AT9" s="141">
        <v>2</v>
      </c>
      <c r="AU9" s="141">
        <v>2</v>
      </c>
      <c r="AV9" s="141">
        <v>2</v>
      </c>
      <c r="AW9" s="141">
        <v>2</v>
      </c>
      <c r="AX9" s="141">
        <v>2</v>
      </c>
      <c r="AY9" s="141">
        <v>4</v>
      </c>
      <c r="AZ9" s="141">
        <v>1</v>
      </c>
      <c r="BA9" s="141">
        <v>391</v>
      </c>
    </row>
    <row r="10" spans="1:53" x14ac:dyDescent="0.2">
      <c r="A10" s="139">
        <v>1325</v>
      </c>
      <c r="B10" s="141">
        <v>2</v>
      </c>
      <c r="C10" s="141">
        <v>2</v>
      </c>
      <c r="D10" s="141">
        <v>2</v>
      </c>
      <c r="E10" s="141">
        <v>2</v>
      </c>
      <c r="F10" s="141">
        <v>2</v>
      </c>
      <c r="G10" s="141">
        <v>1</v>
      </c>
      <c r="H10" s="141">
        <v>6</v>
      </c>
      <c r="I10" s="141">
        <v>2</v>
      </c>
      <c r="J10" s="141">
        <v>2</v>
      </c>
      <c r="K10" s="141">
        <v>2</v>
      </c>
      <c r="L10" s="141">
        <v>1</v>
      </c>
      <c r="M10" s="141">
        <v>2</v>
      </c>
      <c r="N10" s="141">
        <v>3</v>
      </c>
      <c r="O10" s="141">
        <v>2</v>
      </c>
      <c r="P10" s="141">
        <v>1</v>
      </c>
      <c r="Q10" s="141">
        <v>1</v>
      </c>
      <c r="R10" s="141">
        <v>1</v>
      </c>
      <c r="S10" s="141">
        <v>2</v>
      </c>
      <c r="T10" s="141">
        <v>1</v>
      </c>
      <c r="U10" s="141">
        <v>1</v>
      </c>
      <c r="V10" s="141"/>
      <c r="W10" s="141"/>
      <c r="X10" s="141"/>
      <c r="Y10" s="141">
        <v>2</v>
      </c>
      <c r="Z10" s="141">
        <v>2</v>
      </c>
      <c r="AA10" s="141">
        <v>2</v>
      </c>
      <c r="AB10" s="141"/>
      <c r="AC10" s="141"/>
      <c r="AD10" s="141">
        <v>2</v>
      </c>
      <c r="AE10" s="141">
        <v>2</v>
      </c>
      <c r="AF10" s="141">
        <v>1</v>
      </c>
      <c r="AG10" s="141">
        <v>2</v>
      </c>
      <c r="AH10" s="141">
        <v>2</v>
      </c>
      <c r="AI10" s="141">
        <v>3</v>
      </c>
      <c r="AJ10" s="141">
        <v>3</v>
      </c>
      <c r="AK10" s="141">
        <v>2</v>
      </c>
      <c r="AL10" s="141">
        <v>2</v>
      </c>
      <c r="AM10" s="141">
        <v>2</v>
      </c>
      <c r="AN10" s="141">
        <v>2</v>
      </c>
      <c r="AO10" s="141">
        <v>1</v>
      </c>
      <c r="AP10" s="141">
        <v>2</v>
      </c>
      <c r="AQ10" s="141">
        <v>1</v>
      </c>
      <c r="AR10" s="141">
        <v>5</v>
      </c>
      <c r="AS10" s="141">
        <v>1</v>
      </c>
      <c r="AT10" s="141">
        <v>1</v>
      </c>
      <c r="AU10" s="141">
        <v>1</v>
      </c>
      <c r="AV10" s="141">
        <v>1</v>
      </c>
      <c r="AW10" s="141">
        <v>1</v>
      </c>
      <c r="AX10" s="141">
        <v>2</v>
      </c>
      <c r="AY10" s="141">
        <v>3</v>
      </c>
      <c r="AZ10" s="141">
        <v>1</v>
      </c>
      <c r="BA10" s="141">
        <v>391</v>
      </c>
    </row>
    <row r="11" spans="1:53" x14ac:dyDescent="0.2">
      <c r="A11" s="139">
        <v>1326</v>
      </c>
      <c r="B11" s="141">
        <v>2</v>
      </c>
      <c r="C11" s="141">
        <v>1</v>
      </c>
      <c r="D11" s="141">
        <v>3</v>
      </c>
      <c r="E11" s="141">
        <v>2</v>
      </c>
      <c r="F11" s="141">
        <v>2</v>
      </c>
      <c r="G11" s="141">
        <v>2</v>
      </c>
      <c r="H11" s="141">
        <v>6</v>
      </c>
      <c r="I11" s="141">
        <v>1</v>
      </c>
      <c r="J11" s="141">
        <v>2</v>
      </c>
      <c r="K11" s="141">
        <v>1</v>
      </c>
      <c r="L11" s="141">
        <v>1</v>
      </c>
      <c r="M11" s="141">
        <v>1</v>
      </c>
      <c r="N11" s="141">
        <v>2</v>
      </c>
      <c r="O11" s="141">
        <v>2</v>
      </c>
      <c r="P11" s="141">
        <v>2</v>
      </c>
      <c r="Q11" s="141">
        <v>2</v>
      </c>
      <c r="R11" s="141">
        <v>2</v>
      </c>
      <c r="S11" s="141">
        <v>2</v>
      </c>
      <c r="T11" s="141">
        <v>1</v>
      </c>
      <c r="U11" s="141">
        <v>2</v>
      </c>
      <c r="V11" s="141"/>
      <c r="W11" s="141"/>
      <c r="X11" s="141"/>
      <c r="Y11" s="141">
        <v>1</v>
      </c>
      <c r="Z11" s="141">
        <v>2</v>
      </c>
      <c r="AA11" s="141">
        <v>2</v>
      </c>
      <c r="AB11" s="141"/>
      <c r="AC11" s="141"/>
      <c r="AD11" s="141">
        <v>2</v>
      </c>
      <c r="AE11" s="141">
        <v>2</v>
      </c>
      <c r="AF11" s="141">
        <v>1</v>
      </c>
      <c r="AG11" s="141">
        <v>1</v>
      </c>
      <c r="AH11" s="141">
        <v>3</v>
      </c>
      <c r="AI11" s="141">
        <v>2</v>
      </c>
      <c r="AJ11" s="141">
        <v>2</v>
      </c>
      <c r="AK11" s="141">
        <v>2</v>
      </c>
      <c r="AL11" s="141">
        <v>2</v>
      </c>
      <c r="AM11" s="141">
        <v>3</v>
      </c>
      <c r="AN11" s="141">
        <v>2</v>
      </c>
      <c r="AO11" s="141">
        <v>2</v>
      </c>
      <c r="AP11" s="141">
        <v>2</v>
      </c>
      <c r="AQ11" s="141">
        <v>1</v>
      </c>
      <c r="AR11" s="141">
        <v>5</v>
      </c>
      <c r="AS11" s="141">
        <v>2</v>
      </c>
      <c r="AT11" s="141">
        <v>2</v>
      </c>
      <c r="AU11" s="141">
        <v>2</v>
      </c>
      <c r="AV11" s="141">
        <v>3</v>
      </c>
      <c r="AW11" s="141">
        <v>2</v>
      </c>
      <c r="AX11" s="141">
        <v>2</v>
      </c>
      <c r="AY11" s="141">
        <v>3</v>
      </c>
      <c r="AZ11" s="141">
        <v>1</v>
      </c>
      <c r="BA11" s="141">
        <v>391</v>
      </c>
    </row>
    <row r="12" spans="1:53" x14ac:dyDescent="0.2">
      <c r="A12" s="139">
        <v>1327</v>
      </c>
      <c r="B12" s="141">
        <v>5</v>
      </c>
      <c r="C12" s="141">
        <v>1</v>
      </c>
      <c r="D12" s="141">
        <v>3</v>
      </c>
      <c r="E12" s="141">
        <v>3</v>
      </c>
      <c r="F12" s="141">
        <v>2</v>
      </c>
      <c r="G12" s="141">
        <v>2</v>
      </c>
      <c r="H12" s="141">
        <v>5</v>
      </c>
      <c r="I12" s="141">
        <v>1</v>
      </c>
      <c r="J12" s="141">
        <v>1</v>
      </c>
      <c r="K12" s="141">
        <v>2</v>
      </c>
      <c r="L12" s="141">
        <v>1</v>
      </c>
      <c r="M12" s="141">
        <v>1</v>
      </c>
      <c r="N12" s="141">
        <v>1</v>
      </c>
      <c r="O12" s="141">
        <v>1</v>
      </c>
      <c r="P12" s="141">
        <v>1</v>
      </c>
      <c r="Q12" s="141">
        <v>1</v>
      </c>
      <c r="R12" s="141">
        <v>1</v>
      </c>
      <c r="S12" s="141">
        <v>1</v>
      </c>
      <c r="T12" s="141">
        <v>1</v>
      </c>
      <c r="U12" s="141">
        <v>1</v>
      </c>
      <c r="V12" s="141"/>
      <c r="W12" s="141"/>
      <c r="X12" s="141"/>
      <c r="Y12" s="141">
        <v>1</v>
      </c>
      <c r="Z12" s="141">
        <v>1</v>
      </c>
      <c r="AA12" s="141">
        <v>1</v>
      </c>
      <c r="AB12" s="141"/>
      <c r="AC12" s="141"/>
      <c r="AD12" s="141">
        <v>1</v>
      </c>
      <c r="AE12" s="141">
        <v>1</v>
      </c>
      <c r="AF12" s="141">
        <v>1</v>
      </c>
      <c r="AG12" s="141">
        <v>4</v>
      </c>
      <c r="AH12" s="141">
        <v>1</v>
      </c>
      <c r="AI12" s="141">
        <v>1</v>
      </c>
      <c r="AJ12" s="141">
        <v>1</v>
      </c>
      <c r="AK12" s="141">
        <v>1</v>
      </c>
      <c r="AL12" s="141">
        <v>1</v>
      </c>
      <c r="AM12" s="141">
        <v>2</v>
      </c>
      <c r="AN12" s="141">
        <v>1</v>
      </c>
      <c r="AO12" s="141">
        <v>1</v>
      </c>
      <c r="AP12" s="141">
        <v>1</v>
      </c>
      <c r="AQ12" s="141">
        <v>1</v>
      </c>
      <c r="AR12" s="141">
        <v>5</v>
      </c>
      <c r="AS12" s="141">
        <v>1</v>
      </c>
      <c r="AT12" s="141">
        <v>1</v>
      </c>
      <c r="AU12" s="141">
        <v>2</v>
      </c>
      <c r="AV12" s="141">
        <v>1</v>
      </c>
      <c r="AW12" s="141">
        <v>1</v>
      </c>
      <c r="AX12" s="141">
        <v>1</v>
      </c>
      <c r="AY12" s="141">
        <v>3</v>
      </c>
      <c r="AZ12" s="141">
        <v>1</v>
      </c>
      <c r="BA12" s="141">
        <v>391</v>
      </c>
    </row>
    <row r="13" spans="1:53" x14ac:dyDescent="0.2">
      <c r="A13" s="139">
        <v>1328</v>
      </c>
      <c r="B13" s="141">
        <v>2</v>
      </c>
      <c r="C13" s="141">
        <v>2</v>
      </c>
      <c r="D13" s="141">
        <v>1</v>
      </c>
      <c r="E13" s="141">
        <v>1</v>
      </c>
      <c r="F13" s="141">
        <v>3</v>
      </c>
      <c r="G13" s="141">
        <v>2</v>
      </c>
      <c r="H13" s="141">
        <v>5</v>
      </c>
      <c r="I13" s="141">
        <v>1</v>
      </c>
      <c r="J13" s="141">
        <v>1</v>
      </c>
      <c r="K13" s="141">
        <v>2</v>
      </c>
      <c r="L13" s="141">
        <v>1</v>
      </c>
      <c r="M13" s="141">
        <v>1</v>
      </c>
      <c r="N13" s="141">
        <v>2</v>
      </c>
      <c r="O13" s="141">
        <v>1</v>
      </c>
      <c r="P13" s="141">
        <v>1</v>
      </c>
      <c r="Q13" s="141">
        <v>1</v>
      </c>
      <c r="R13" s="141">
        <v>1</v>
      </c>
      <c r="S13" s="141">
        <v>2</v>
      </c>
      <c r="T13" s="141">
        <v>1</v>
      </c>
      <c r="U13" s="141">
        <v>2</v>
      </c>
      <c r="V13" s="141">
        <v>1</v>
      </c>
      <c r="W13" s="141">
        <v>1</v>
      </c>
      <c r="X13" s="141">
        <v>2</v>
      </c>
      <c r="Y13" s="141"/>
      <c r="Z13" s="141"/>
      <c r="AA13" s="141"/>
      <c r="AB13" s="141"/>
      <c r="AC13" s="141"/>
      <c r="AD13" s="141">
        <v>2</v>
      </c>
      <c r="AE13" s="141">
        <v>2</v>
      </c>
      <c r="AF13" s="141">
        <v>1</v>
      </c>
      <c r="AG13" s="141">
        <v>2</v>
      </c>
      <c r="AH13" s="141">
        <v>2</v>
      </c>
      <c r="AI13" s="141">
        <v>2</v>
      </c>
      <c r="AJ13" s="141">
        <v>1</v>
      </c>
      <c r="AK13" s="141">
        <v>1</v>
      </c>
      <c r="AL13" s="141">
        <v>1</v>
      </c>
      <c r="AM13" s="141">
        <v>2</v>
      </c>
      <c r="AN13" s="141">
        <v>1</v>
      </c>
      <c r="AO13" s="141">
        <v>1</v>
      </c>
      <c r="AP13" s="141">
        <v>2</v>
      </c>
      <c r="AQ13" s="141">
        <v>1</v>
      </c>
      <c r="AR13" s="141">
        <v>4</v>
      </c>
      <c r="AS13" s="141">
        <v>2</v>
      </c>
      <c r="AT13" s="141">
        <v>1</v>
      </c>
      <c r="AU13" s="141">
        <v>2</v>
      </c>
      <c r="AV13" s="141">
        <v>1</v>
      </c>
      <c r="AW13" s="141">
        <v>1</v>
      </c>
      <c r="AX13" s="141">
        <v>2</v>
      </c>
      <c r="AY13" s="141">
        <v>4</v>
      </c>
      <c r="AZ13" s="141">
        <v>5</v>
      </c>
      <c r="BA13" s="141">
        <v>391</v>
      </c>
    </row>
    <row r="14" spans="1:53" x14ac:dyDescent="0.2">
      <c r="A14" s="139">
        <v>1329</v>
      </c>
      <c r="B14" s="141">
        <v>1</v>
      </c>
      <c r="C14" s="141">
        <v>2</v>
      </c>
      <c r="D14" s="141">
        <v>2</v>
      </c>
      <c r="E14" s="141">
        <v>2</v>
      </c>
      <c r="F14" s="141">
        <v>2</v>
      </c>
      <c r="G14" s="141">
        <v>1</v>
      </c>
      <c r="H14" s="141">
        <v>5</v>
      </c>
      <c r="I14" s="141">
        <v>1</v>
      </c>
      <c r="J14" s="141">
        <v>2</v>
      </c>
      <c r="K14" s="141">
        <v>2</v>
      </c>
      <c r="L14" s="141">
        <v>2</v>
      </c>
      <c r="M14" s="141">
        <v>1</v>
      </c>
      <c r="N14" s="141">
        <v>1</v>
      </c>
      <c r="O14" s="141">
        <v>2</v>
      </c>
      <c r="P14" s="141">
        <v>1</v>
      </c>
      <c r="Q14" s="141">
        <v>2</v>
      </c>
      <c r="R14" s="141">
        <v>1</v>
      </c>
      <c r="S14" s="141">
        <v>1</v>
      </c>
      <c r="T14" s="141">
        <v>1</v>
      </c>
      <c r="U14" s="141">
        <v>2</v>
      </c>
      <c r="V14" s="141"/>
      <c r="W14" s="141"/>
      <c r="X14" s="141"/>
      <c r="Y14" s="141">
        <v>1</v>
      </c>
      <c r="Z14" s="141">
        <v>1</v>
      </c>
      <c r="AA14" s="141">
        <v>1</v>
      </c>
      <c r="AB14" s="141"/>
      <c r="AC14" s="141"/>
      <c r="AD14" s="141">
        <v>2</v>
      </c>
      <c r="AE14" s="141">
        <v>1</v>
      </c>
      <c r="AF14" s="141">
        <v>1</v>
      </c>
      <c r="AG14" s="141">
        <v>3</v>
      </c>
      <c r="AH14" s="141">
        <v>1</v>
      </c>
      <c r="AI14" s="141">
        <v>1</v>
      </c>
      <c r="AJ14" s="141">
        <v>1</v>
      </c>
      <c r="AK14" s="141">
        <v>1</v>
      </c>
      <c r="AL14" s="141">
        <v>2</v>
      </c>
      <c r="AM14" s="141">
        <v>2</v>
      </c>
      <c r="AN14" s="141">
        <v>2</v>
      </c>
      <c r="AO14" s="141">
        <v>1</v>
      </c>
      <c r="AP14" s="141">
        <v>1</v>
      </c>
      <c r="AQ14" s="141">
        <v>2</v>
      </c>
      <c r="AR14" s="141">
        <v>5</v>
      </c>
      <c r="AS14" s="141">
        <v>2</v>
      </c>
      <c r="AT14" s="141">
        <v>2</v>
      </c>
      <c r="AU14" s="141">
        <v>2</v>
      </c>
      <c r="AV14" s="141">
        <v>2</v>
      </c>
      <c r="AW14" s="141">
        <v>2</v>
      </c>
      <c r="AX14" s="141">
        <v>2</v>
      </c>
      <c r="AY14" s="141">
        <v>2</v>
      </c>
      <c r="AZ14" s="141">
        <v>5</v>
      </c>
      <c r="BA14" s="141">
        <v>391</v>
      </c>
    </row>
    <row r="15" spans="1:53" x14ac:dyDescent="0.2">
      <c r="A15" s="139">
        <v>1330</v>
      </c>
      <c r="B15" s="141">
        <v>3</v>
      </c>
      <c r="C15" s="141">
        <v>2</v>
      </c>
      <c r="D15" s="141">
        <v>3</v>
      </c>
      <c r="E15" s="141">
        <v>2</v>
      </c>
      <c r="F15" s="141">
        <v>2</v>
      </c>
      <c r="G15" s="141">
        <v>1</v>
      </c>
      <c r="H15" s="141">
        <v>5</v>
      </c>
      <c r="I15" s="141">
        <v>4</v>
      </c>
      <c r="J15" s="141">
        <v>1</v>
      </c>
      <c r="K15" s="141">
        <v>1</v>
      </c>
      <c r="L15" s="141">
        <v>1</v>
      </c>
      <c r="M15" s="141">
        <v>1</v>
      </c>
      <c r="N15" s="141">
        <v>2</v>
      </c>
      <c r="O15" s="141">
        <v>2</v>
      </c>
      <c r="P15" s="141">
        <v>1</v>
      </c>
      <c r="Q15" s="141">
        <v>1</v>
      </c>
      <c r="R15" s="141">
        <v>1</v>
      </c>
      <c r="S15" s="141">
        <v>1</v>
      </c>
      <c r="T15" s="141">
        <v>1</v>
      </c>
      <c r="U15" s="141">
        <v>1</v>
      </c>
      <c r="V15" s="141"/>
      <c r="W15" s="141"/>
      <c r="X15" s="141"/>
      <c r="Y15" s="141">
        <v>2</v>
      </c>
      <c r="Z15" s="141">
        <v>2</v>
      </c>
      <c r="AA15" s="141">
        <v>1</v>
      </c>
      <c r="AB15" s="141"/>
      <c r="AC15" s="141"/>
      <c r="AD15" s="141">
        <v>1</v>
      </c>
      <c r="AE15" s="141">
        <v>1</v>
      </c>
      <c r="AF15" s="141">
        <v>1</v>
      </c>
      <c r="AG15" s="141">
        <v>2</v>
      </c>
      <c r="AH15" s="141">
        <v>2</v>
      </c>
      <c r="AI15" s="141">
        <v>1</v>
      </c>
      <c r="AJ15" s="141">
        <v>1</v>
      </c>
      <c r="AK15" s="141">
        <v>1</v>
      </c>
      <c r="AL15" s="141">
        <v>1</v>
      </c>
      <c r="AM15" s="141">
        <v>2</v>
      </c>
      <c r="AN15" s="141">
        <v>1</v>
      </c>
      <c r="AO15" s="141">
        <v>1</v>
      </c>
      <c r="AP15" s="141">
        <v>1</v>
      </c>
      <c r="AQ15" s="141">
        <v>1</v>
      </c>
      <c r="AR15" s="141">
        <v>1</v>
      </c>
      <c r="AS15" s="141">
        <v>2</v>
      </c>
      <c r="AT15" s="141">
        <v>1</v>
      </c>
      <c r="AU15" s="141">
        <v>2</v>
      </c>
      <c r="AV15" s="141">
        <v>1</v>
      </c>
      <c r="AW15" s="141">
        <v>1</v>
      </c>
      <c r="AX15" s="141">
        <v>2</v>
      </c>
      <c r="AY15" s="141">
        <v>2</v>
      </c>
      <c r="AZ15" s="141">
        <v>1</v>
      </c>
      <c r="BA15" s="141">
        <v>391</v>
      </c>
    </row>
    <row r="16" spans="1:53" x14ac:dyDescent="0.2">
      <c r="A16" s="139">
        <v>1331</v>
      </c>
      <c r="B16" s="141">
        <v>2</v>
      </c>
      <c r="C16" s="141">
        <v>1</v>
      </c>
      <c r="D16" s="141">
        <v>3</v>
      </c>
      <c r="E16" s="141">
        <v>3</v>
      </c>
      <c r="F16" s="141">
        <v>2</v>
      </c>
      <c r="G16" s="141">
        <v>1</v>
      </c>
      <c r="H16" s="141">
        <v>5</v>
      </c>
      <c r="I16" s="141">
        <v>1</v>
      </c>
      <c r="J16" s="141">
        <v>1</v>
      </c>
      <c r="K16" s="141">
        <v>2</v>
      </c>
      <c r="L16" s="141">
        <v>1</v>
      </c>
      <c r="M16" s="141">
        <v>1</v>
      </c>
      <c r="N16" s="141">
        <v>1</v>
      </c>
      <c r="O16" s="141">
        <v>1</v>
      </c>
      <c r="P16" s="141">
        <v>1</v>
      </c>
      <c r="Q16" s="141">
        <v>1</v>
      </c>
      <c r="R16" s="141">
        <v>1</v>
      </c>
      <c r="S16" s="141">
        <v>1</v>
      </c>
      <c r="T16" s="141">
        <v>1</v>
      </c>
      <c r="U16" s="141">
        <v>1</v>
      </c>
      <c r="V16" s="141"/>
      <c r="W16" s="141"/>
      <c r="X16" s="141"/>
      <c r="Y16" s="141">
        <v>2</v>
      </c>
      <c r="Z16" s="141">
        <v>2</v>
      </c>
      <c r="AA16" s="141">
        <v>5</v>
      </c>
      <c r="AB16" s="141"/>
      <c r="AC16" s="141"/>
      <c r="AD16" s="141">
        <v>2</v>
      </c>
      <c r="AE16" s="141">
        <v>1</v>
      </c>
      <c r="AF16" s="141">
        <v>1</v>
      </c>
      <c r="AG16" s="141">
        <v>3</v>
      </c>
      <c r="AH16" s="141">
        <v>2</v>
      </c>
      <c r="AI16" s="141">
        <v>1</v>
      </c>
      <c r="AJ16" s="141">
        <v>2</v>
      </c>
      <c r="AK16" s="141">
        <v>2</v>
      </c>
      <c r="AL16" s="141">
        <v>1</v>
      </c>
      <c r="AM16" s="141">
        <v>2</v>
      </c>
      <c r="AN16" s="141">
        <v>1</v>
      </c>
      <c r="AO16" s="141">
        <v>1</v>
      </c>
      <c r="AP16" s="141">
        <v>2</v>
      </c>
      <c r="AQ16" s="141">
        <v>1</v>
      </c>
      <c r="AR16" s="141">
        <v>5</v>
      </c>
      <c r="AS16" s="141">
        <v>1</v>
      </c>
      <c r="AT16" s="141">
        <v>1</v>
      </c>
      <c r="AU16" s="141">
        <v>2</v>
      </c>
      <c r="AV16" s="141">
        <v>3</v>
      </c>
      <c r="AW16" s="141">
        <v>1</v>
      </c>
      <c r="AX16" s="141">
        <v>1</v>
      </c>
      <c r="AY16" s="141">
        <v>3</v>
      </c>
      <c r="AZ16" s="141">
        <v>1</v>
      </c>
      <c r="BA16" s="141">
        <v>391</v>
      </c>
    </row>
    <row r="17" spans="1:53" x14ac:dyDescent="0.2">
      <c r="A17" s="139">
        <v>1332</v>
      </c>
      <c r="B17" s="141">
        <v>3</v>
      </c>
      <c r="C17" s="141">
        <v>1</v>
      </c>
      <c r="D17" s="141">
        <v>2</v>
      </c>
      <c r="E17" s="141">
        <v>2</v>
      </c>
      <c r="F17" s="141">
        <v>3</v>
      </c>
      <c r="G17" s="141">
        <v>2</v>
      </c>
      <c r="H17" s="141">
        <v>6</v>
      </c>
      <c r="I17" s="141">
        <v>1</v>
      </c>
      <c r="J17" s="141">
        <v>2</v>
      </c>
      <c r="K17" s="141">
        <v>2</v>
      </c>
      <c r="L17" s="141">
        <v>1</v>
      </c>
      <c r="M17" s="141">
        <v>1</v>
      </c>
      <c r="N17" s="141">
        <v>3</v>
      </c>
      <c r="O17" s="141">
        <v>1</v>
      </c>
      <c r="P17" s="141">
        <v>2</v>
      </c>
      <c r="Q17" s="141">
        <v>1</v>
      </c>
      <c r="R17" s="141">
        <v>1</v>
      </c>
      <c r="S17" s="141">
        <v>2</v>
      </c>
      <c r="T17" s="141">
        <v>1</v>
      </c>
      <c r="U17" s="141">
        <v>1</v>
      </c>
      <c r="V17" s="141">
        <v>2</v>
      </c>
      <c r="W17" s="141">
        <v>1</v>
      </c>
      <c r="X17" s="141">
        <v>1</v>
      </c>
      <c r="Y17" s="141"/>
      <c r="Z17" s="141"/>
      <c r="AA17" s="141"/>
      <c r="AB17" s="141"/>
      <c r="AC17" s="141"/>
      <c r="AD17" s="141">
        <v>3</v>
      </c>
      <c r="AE17" s="141">
        <v>2</v>
      </c>
      <c r="AF17" s="141">
        <v>1</v>
      </c>
      <c r="AG17" s="141">
        <v>2</v>
      </c>
      <c r="AH17" s="141">
        <v>2</v>
      </c>
      <c r="AI17" s="141">
        <v>1</v>
      </c>
      <c r="AJ17" s="141">
        <v>2</v>
      </c>
      <c r="AK17" s="141">
        <v>1</v>
      </c>
      <c r="AL17" s="141">
        <v>2</v>
      </c>
      <c r="AM17" s="141">
        <v>2</v>
      </c>
      <c r="AN17" s="141">
        <v>2</v>
      </c>
      <c r="AO17" s="141">
        <v>2</v>
      </c>
      <c r="AP17" s="141">
        <v>2</v>
      </c>
      <c r="AQ17" s="141">
        <v>1</v>
      </c>
      <c r="AR17" s="141">
        <v>4</v>
      </c>
      <c r="AS17" s="141">
        <v>2</v>
      </c>
      <c r="AT17" s="141">
        <v>1</v>
      </c>
      <c r="AU17" s="141">
        <v>2</v>
      </c>
      <c r="AV17" s="141">
        <v>1</v>
      </c>
      <c r="AW17" s="141">
        <v>1</v>
      </c>
      <c r="AX17" s="141">
        <v>2</v>
      </c>
      <c r="AY17" s="141">
        <v>2</v>
      </c>
      <c r="AZ17" s="141">
        <v>1</v>
      </c>
      <c r="BA17" s="141">
        <v>391</v>
      </c>
    </row>
    <row r="18" spans="1:53" x14ac:dyDescent="0.2">
      <c r="A18" s="139">
        <v>1333</v>
      </c>
      <c r="B18" s="141">
        <v>2</v>
      </c>
      <c r="C18" s="141">
        <v>2</v>
      </c>
      <c r="D18" s="141">
        <v>3</v>
      </c>
      <c r="E18" s="141">
        <v>3</v>
      </c>
      <c r="F18" s="141">
        <v>3</v>
      </c>
      <c r="G18" s="141">
        <v>2</v>
      </c>
      <c r="H18" s="141">
        <v>5</v>
      </c>
      <c r="I18" s="141">
        <v>2</v>
      </c>
      <c r="J18" s="141">
        <v>1</v>
      </c>
      <c r="K18" s="141">
        <v>2</v>
      </c>
      <c r="L18" s="141">
        <v>1</v>
      </c>
      <c r="M18" s="141">
        <v>1</v>
      </c>
      <c r="N18" s="141">
        <v>1</v>
      </c>
      <c r="O18" s="141">
        <v>2</v>
      </c>
      <c r="P18" s="141">
        <v>1</v>
      </c>
      <c r="Q18" s="141">
        <v>1</v>
      </c>
      <c r="R18" s="141">
        <v>1</v>
      </c>
      <c r="S18" s="141">
        <v>1</v>
      </c>
      <c r="T18" s="141">
        <v>2</v>
      </c>
      <c r="U18" s="141">
        <v>2</v>
      </c>
      <c r="V18" s="141">
        <v>1</v>
      </c>
      <c r="W18" s="141">
        <v>1</v>
      </c>
      <c r="X18" s="141">
        <v>1</v>
      </c>
      <c r="Y18" s="141"/>
      <c r="Z18" s="141"/>
      <c r="AA18" s="141"/>
      <c r="AB18" s="141"/>
      <c r="AC18" s="141"/>
      <c r="AD18" s="141">
        <v>2</v>
      </c>
      <c r="AE18" s="141">
        <v>1</v>
      </c>
      <c r="AF18" s="141">
        <v>1</v>
      </c>
      <c r="AG18" s="141">
        <v>3</v>
      </c>
      <c r="AH18" s="141">
        <v>2</v>
      </c>
      <c r="AI18" s="141">
        <v>2</v>
      </c>
      <c r="AJ18" s="141">
        <v>1</v>
      </c>
      <c r="AK18" s="141">
        <v>1</v>
      </c>
      <c r="AL18" s="141">
        <v>1</v>
      </c>
      <c r="AM18" s="141">
        <v>2</v>
      </c>
      <c r="AN18" s="141">
        <v>1</v>
      </c>
      <c r="AO18" s="141">
        <v>1</v>
      </c>
      <c r="AP18" s="141">
        <v>1</v>
      </c>
      <c r="AQ18" s="141">
        <v>1</v>
      </c>
      <c r="AR18" s="141">
        <v>5</v>
      </c>
      <c r="AS18" s="141">
        <v>1</v>
      </c>
      <c r="AT18" s="141">
        <v>2</v>
      </c>
      <c r="AU18" s="141">
        <v>2</v>
      </c>
      <c r="AV18" s="141">
        <v>1</v>
      </c>
      <c r="AW18" s="141">
        <v>1</v>
      </c>
      <c r="AX18" s="141">
        <v>1</v>
      </c>
      <c r="AY18" s="141">
        <v>1</v>
      </c>
      <c r="AZ18" s="141">
        <v>1</v>
      </c>
      <c r="BA18" s="141">
        <v>391</v>
      </c>
    </row>
    <row r="19" spans="1:53" x14ac:dyDescent="0.2">
      <c r="A19" s="139">
        <v>1334</v>
      </c>
      <c r="B19" s="141">
        <v>2</v>
      </c>
      <c r="C19" s="141">
        <v>2</v>
      </c>
      <c r="D19" s="141">
        <v>1</v>
      </c>
      <c r="E19" s="141">
        <v>1</v>
      </c>
      <c r="F19" s="141">
        <v>2</v>
      </c>
      <c r="G19" s="141">
        <v>1</v>
      </c>
      <c r="H19" s="141">
        <v>5</v>
      </c>
      <c r="I19" s="141">
        <v>1</v>
      </c>
      <c r="J19" s="141">
        <v>1</v>
      </c>
      <c r="K19" s="141">
        <v>2</v>
      </c>
      <c r="L19" s="141">
        <v>1</v>
      </c>
      <c r="M19" s="141">
        <v>2</v>
      </c>
      <c r="N19" s="141">
        <v>2</v>
      </c>
      <c r="O19" s="141">
        <v>1</v>
      </c>
      <c r="P19" s="141">
        <v>1</v>
      </c>
      <c r="Q19" s="141">
        <v>1</v>
      </c>
      <c r="R19" s="141">
        <v>1</v>
      </c>
      <c r="S19" s="141">
        <v>1</v>
      </c>
      <c r="T19" s="141">
        <v>1</v>
      </c>
      <c r="U19" s="141">
        <v>1</v>
      </c>
      <c r="V19" s="141"/>
      <c r="W19" s="141"/>
      <c r="X19" s="141"/>
      <c r="Y19" s="141">
        <v>2</v>
      </c>
      <c r="Z19" s="141">
        <v>2</v>
      </c>
      <c r="AA19" s="141">
        <v>1</v>
      </c>
      <c r="AB19" s="141"/>
      <c r="AC19" s="141"/>
      <c r="AD19" s="141">
        <v>3</v>
      </c>
      <c r="AE19" s="141">
        <v>2</v>
      </c>
      <c r="AF19" s="141">
        <v>2</v>
      </c>
      <c r="AG19" s="141">
        <v>3</v>
      </c>
      <c r="AH19" s="141">
        <v>2</v>
      </c>
      <c r="AI19" s="141">
        <v>1</v>
      </c>
      <c r="AJ19" s="141">
        <v>2</v>
      </c>
      <c r="AK19" s="141">
        <v>1</v>
      </c>
      <c r="AL19" s="141">
        <v>1</v>
      </c>
      <c r="AM19" s="141">
        <v>2</v>
      </c>
      <c r="AN19" s="141">
        <v>1</v>
      </c>
      <c r="AO19" s="141">
        <v>1</v>
      </c>
      <c r="AP19" s="141">
        <v>1</v>
      </c>
      <c r="AQ19" s="141">
        <v>1</v>
      </c>
      <c r="AR19" s="141">
        <v>5</v>
      </c>
      <c r="AS19" s="141">
        <v>3</v>
      </c>
      <c r="AT19" s="141">
        <v>2</v>
      </c>
      <c r="AU19" s="141">
        <v>2</v>
      </c>
      <c r="AV19" s="141">
        <v>3</v>
      </c>
      <c r="AW19" s="141">
        <v>3</v>
      </c>
      <c r="AX19" s="141">
        <v>2</v>
      </c>
      <c r="AY19" s="141">
        <v>4</v>
      </c>
      <c r="AZ19" s="141">
        <v>5</v>
      </c>
      <c r="BA19" s="141">
        <v>391</v>
      </c>
    </row>
    <row r="20" spans="1:53" x14ac:dyDescent="0.2">
      <c r="A20" s="139">
        <v>1335</v>
      </c>
      <c r="B20" s="141">
        <v>2</v>
      </c>
      <c r="C20" s="141">
        <v>2</v>
      </c>
      <c r="D20" s="141">
        <v>2</v>
      </c>
      <c r="E20" s="141">
        <v>2</v>
      </c>
      <c r="F20" s="141">
        <v>2</v>
      </c>
      <c r="G20" s="141">
        <v>1</v>
      </c>
      <c r="H20" s="141">
        <v>5</v>
      </c>
      <c r="I20" s="141">
        <v>1</v>
      </c>
      <c r="J20" s="141">
        <v>2</v>
      </c>
      <c r="K20" s="141">
        <v>2</v>
      </c>
      <c r="L20" s="141">
        <v>1</v>
      </c>
      <c r="M20" s="141">
        <v>1</v>
      </c>
      <c r="N20" s="141">
        <v>1</v>
      </c>
      <c r="O20" s="141">
        <v>1</v>
      </c>
      <c r="P20" s="141">
        <v>1</v>
      </c>
      <c r="Q20" s="141">
        <v>1</v>
      </c>
      <c r="R20" s="141">
        <v>1</v>
      </c>
      <c r="S20" s="141">
        <v>1</v>
      </c>
      <c r="T20" s="141">
        <v>1</v>
      </c>
      <c r="U20" s="141">
        <v>1</v>
      </c>
      <c r="V20" s="141"/>
      <c r="W20" s="141"/>
      <c r="X20" s="141"/>
      <c r="Y20" s="141">
        <v>1</v>
      </c>
      <c r="Z20" s="141">
        <v>1</v>
      </c>
      <c r="AA20" s="141">
        <v>1</v>
      </c>
      <c r="AB20" s="141"/>
      <c r="AC20" s="141"/>
      <c r="AD20" s="141">
        <v>1</v>
      </c>
      <c r="AE20" s="141">
        <v>1</v>
      </c>
      <c r="AF20" s="141">
        <v>1</v>
      </c>
      <c r="AG20" s="141">
        <v>2</v>
      </c>
      <c r="AH20" s="141">
        <v>2</v>
      </c>
      <c r="AI20" s="141">
        <v>1</v>
      </c>
      <c r="AJ20" s="141">
        <v>1</v>
      </c>
      <c r="AK20" s="141">
        <v>1</v>
      </c>
      <c r="AL20" s="141">
        <v>2</v>
      </c>
      <c r="AM20" s="141">
        <v>2</v>
      </c>
      <c r="AN20" s="141">
        <v>1</v>
      </c>
      <c r="AO20" s="141">
        <v>1</v>
      </c>
      <c r="AP20" s="141">
        <v>2</v>
      </c>
      <c r="AQ20" s="141">
        <v>1</v>
      </c>
      <c r="AR20" s="141">
        <v>3</v>
      </c>
      <c r="AS20" s="141">
        <v>2</v>
      </c>
      <c r="AT20" s="141">
        <v>2</v>
      </c>
      <c r="AU20" s="141">
        <v>2</v>
      </c>
      <c r="AV20" s="141">
        <v>3</v>
      </c>
      <c r="AW20" s="141">
        <v>1</v>
      </c>
      <c r="AX20" s="141">
        <v>1</v>
      </c>
      <c r="AY20" s="141">
        <v>1</v>
      </c>
      <c r="AZ20" s="141">
        <v>1</v>
      </c>
      <c r="BA20" s="141">
        <v>391</v>
      </c>
    </row>
    <row r="21" spans="1:53" x14ac:dyDescent="0.2">
      <c r="A21" s="139">
        <v>1336</v>
      </c>
      <c r="B21" s="141">
        <v>2</v>
      </c>
      <c r="C21" s="141">
        <v>1</v>
      </c>
      <c r="D21" s="141">
        <v>3</v>
      </c>
      <c r="E21" s="141">
        <v>1</v>
      </c>
      <c r="F21" s="141">
        <v>2</v>
      </c>
      <c r="G21" s="141">
        <v>1</v>
      </c>
      <c r="H21" s="141">
        <v>5</v>
      </c>
      <c r="I21" s="141">
        <v>1</v>
      </c>
      <c r="J21" s="141">
        <v>1</v>
      </c>
      <c r="K21" s="141">
        <v>2</v>
      </c>
      <c r="L21" s="141">
        <v>1</v>
      </c>
      <c r="M21" s="141">
        <v>1</v>
      </c>
      <c r="N21" s="141">
        <v>1</v>
      </c>
      <c r="O21" s="141">
        <v>1</v>
      </c>
      <c r="P21" s="141">
        <v>1</v>
      </c>
      <c r="Q21" s="141">
        <v>1</v>
      </c>
      <c r="R21" s="141">
        <v>1</v>
      </c>
      <c r="S21" s="141">
        <v>1</v>
      </c>
      <c r="T21" s="141">
        <v>1</v>
      </c>
      <c r="U21" s="141">
        <v>1</v>
      </c>
      <c r="V21" s="141"/>
      <c r="W21" s="141"/>
      <c r="X21" s="141"/>
      <c r="Y21" s="141">
        <v>1</v>
      </c>
      <c r="Z21" s="141">
        <v>1</v>
      </c>
      <c r="AA21" s="141">
        <v>1</v>
      </c>
      <c r="AB21" s="141"/>
      <c r="AC21" s="141"/>
      <c r="AD21" s="141">
        <v>1</v>
      </c>
      <c r="AE21" s="141">
        <v>1</v>
      </c>
      <c r="AF21" s="141">
        <v>1</v>
      </c>
      <c r="AG21" s="141">
        <v>3</v>
      </c>
      <c r="AH21" s="141">
        <v>1</v>
      </c>
      <c r="AI21" s="141">
        <v>1</v>
      </c>
      <c r="AJ21" s="141">
        <v>1</v>
      </c>
      <c r="AK21" s="141">
        <v>1</v>
      </c>
      <c r="AL21" s="141">
        <v>1</v>
      </c>
      <c r="AM21" s="141">
        <v>1</v>
      </c>
      <c r="AN21" s="141">
        <v>1</v>
      </c>
      <c r="AO21" s="141">
        <v>1</v>
      </c>
      <c r="AP21" s="141">
        <v>1</v>
      </c>
      <c r="AQ21" s="141">
        <v>1</v>
      </c>
      <c r="AR21" s="141">
        <v>5</v>
      </c>
      <c r="AS21" s="141">
        <v>2</v>
      </c>
      <c r="AT21" s="141">
        <v>1</v>
      </c>
      <c r="AU21" s="141">
        <v>2</v>
      </c>
      <c r="AV21" s="141">
        <v>1</v>
      </c>
      <c r="AW21" s="141">
        <v>1</v>
      </c>
      <c r="AX21" s="141">
        <v>2</v>
      </c>
      <c r="AY21" s="141">
        <v>4</v>
      </c>
      <c r="AZ21" s="141">
        <v>1</v>
      </c>
      <c r="BA21" s="141">
        <v>391</v>
      </c>
    </row>
    <row r="22" spans="1:53" x14ac:dyDescent="0.2">
      <c r="A22" s="139">
        <v>1337</v>
      </c>
      <c r="B22" s="141">
        <v>2</v>
      </c>
      <c r="C22" s="141">
        <v>2</v>
      </c>
      <c r="D22" s="141">
        <v>2</v>
      </c>
      <c r="E22" s="141">
        <v>2</v>
      </c>
      <c r="F22" s="141">
        <v>3</v>
      </c>
      <c r="G22" s="141">
        <v>2</v>
      </c>
      <c r="H22" s="141">
        <v>5</v>
      </c>
      <c r="I22" s="141">
        <v>2</v>
      </c>
      <c r="J22" s="141">
        <v>2</v>
      </c>
      <c r="K22" s="141">
        <v>2</v>
      </c>
      <c r="L22" s="141">
        <v>1</v>
      </c>
      <c r="M22" s="141">
        <v>1</v>
      </c>
      <c r="N22" s="141">
        <v>1</v>
      </c>
      <c r="O22" s="141">
        <v>2</v>
      </c>
      <c r="P22" s="141">
        <v>1</v>
      </c>
      <c r="Q22" s="141">
        <v>1</v>
      </c>
      <c r="R22" s="141">
        <v>2</v>
      </c>
      <c r="S22" s="141">
        <v>2</v>
      </c>
      <c r="T22" s="141">
        <v>2</v>
      </c>
      <c r="U22" s="141">
        <v>3</v>
      </c>
      <c r="V22" s="141">
        <v>2</v>
      </c>
      <c r="W22" s="141">
        <v>1</v>
      </c>
      <c r="X22" s="141">
        <v>3</v>
      </c>
      <c r="Y22" s="141"/>
      <c r="Z22" s="141"/>
      <c r="AA22" s="141"/>
      <c r="AB22" s="141"/>
      <c r="AC22" s="141"/>
      <c r="AD22" s="141">
        <v>2</v>
      </c>
      <c r="AE22" s="141">
        <v>2</v>
      </c>
      <c r="AF22" s="141">
        <v>2</v>
      </c>
      <c r="AG22" s="141">
        <v>2</v>
      </c>
      <c r="AH22" s="141">
        <v>1</v>
      </c>
      <c r="AI22" s="141">
        <v>1</v>
      </c>
      <c r="AJ22" s="141">
        <v>2</v>
      </c>
      <c r="AK22" s="141">
        <v>1</v>
      </c>
      <c r="AL22" s="141">
        <v>2</v>
      </c>
      <c r="AM22" s="141">
        <v>2</v>
      </c>
      <c r="AN22" s="141">
        <v>1</v>
      </c>
      <c r="AO22" s="141">
        <v>1</v>
      </c>
      <c r="AP22" s="141">
        <v>2</v>
      </c>
      <c r="AQ22" s="141">
        <v>1</v>
      </c>
      <c r="AR22" s="141">
        <v>4</v>
      </c>
      <c r="AS22" s="141">
        <v>2</v>
      </c>
      <c r="AT22" s="141">
        <v>2</v>
      </c>
      <c r="AU22" s="141">
        <v>1</v>
      </c>
      <c r="AV22" s="141">
        <v>2</v>
      </c>
      <c r="AW22" s="141">
        <v>2</v>
      </c>
      <c r="AX22" s="141">
        <v>1</v>
      </c>
      <c r="AY22" s="141">
        <v>1</v>
      </c>
      <c r="AZ22" s="141">
        <v>2</v>
      </c>
      <c r="BA22" s="141">
        <v>391</v>
      </c>
    </row>
    <row r="23" spans="1:53" x14ac:dyDescent="0.2">
      <c r="A23" s="139">
        <v>1338</v>
      </c>
      <c r="B23" s="141">
        <v>2</v>
      </c>
      <c r="C23" s="141">
        <v>2</v>
      </c>
      <c r="D23" s="141">
        <v>2</v>
      </c>
      <c r="E23" s="141">
        <v>2</v>
      </c>
      <c r="F23" s="141">
        <v>3</v>
      </c>
      <c r="G23" s="141">
        <v>2</v>
      </c>
      <c r="H23" s="141">
        <v>5</v>
      </c>
      <c r="I23" s="141">
        <v>1</v>
      </c>
      <c r="J23" s="141">
        <v>1</v>
      </c>
      <c r="K23" s="141">
        <v>2</v>
      </c>
      <c r="L23" s="141">
        <v>1</v>
      </c>
      <c r="M23" s="141">
        <v>1</v>
      </c>
      <c r="N23" s="141">
        <v>3</v>
      </c>
      <c r="O23" s="141">
        <v>2</v>
      </c>
      <c r="P23" s="141">
        <v>1</v>
      </c>
      <c r="Q23" s="141">
        <v>1</v>
      </c>
      <c r="R23" s="141">
        <v>1</v>
      </c>
      <c r="S23" s="141">
        <v>2</v>
      </c>
      <c r="T23" s="141">
        <v>1</v>
      </c>
      <c r="U23" s="141">
        <v>1</v>
      </c>
      <c r="V23" s="141">
        <v>1</v>
      </c>
      <c r="W23" s="141">
        <v>1</v>
      </c>
      <c r="X23" s="141">
        <v>2</v>
      </c>
      <c r="Y23" s="141"/>
      <c r="Z23" s="141"/>
      <c r="AA23" s="141"/>
      <c r="AB23" s="141"/>
      <c r="AC23" s="141"/>
      <c r="AD23" s="141">
        <v>2</v>
      </c>
      <c r="AE23" s="141">
        <v>1</v>
      </c>
      <c r="AF23" s="141">
        <v>1</v>
      </c>
      <c r="AG23" s="141">
        <v>4</v>
      </c>
      <c r="AH23" s="141">
        <v>1</v>
      </c>
      <c r="AI23" s="141">
        <v>1</v>
      </c>
      <c r="AJ23" s="141">
        <v>1</v>
      </c>
      <c r="AK23" s="141">
        <v>1</v>
      </c>
      <c r="AL23" s="141">
        <v>2</v>
      </c>
      <c r="AM23" s="141">
        <v>1</v>
      </c>
      <c r="AN23" s="141">
        <v>1</v>
      </c>
      <c r="AO23" s="141">
        <v>1</v>
      </c>
      <c r="AP23" s="141">
        <v>1</v>
      </c>
      <c r="AQ23" s="141">
        <v>2</v>
      </c>
      <c r="AR23" s="141">
        <v>5</v>
      </c>
      <c r="AS23" s="141">
        <v>2</v>
      </c>
      <c r="AT23" s="141">
        <v>2</v>
      </c>
      <c r="AU23" s="141">
        <v>2</v>
      </c>
      <c r="AV23" s="141">
        <v>1</v>
      </c>
      <c r="AW23" s="141">
        <v>1</v>
      </c>
      <c r="AX23" s="141">
        <v>1</v>
      </c>
      <c r="AY23" s="141">
        <v>3</v>
      </c>
      <c r="AZ23" s="141">
        <v>1</v>
      </c>
      <c r="BA23" s="141">
        <v>391</v>
      </c>
    </row>
    <row r="24" spans="1:53" x14ac:dyDescent="0.2">
      <c r="A24" s="139">
        <v>1339</v>
      </c>
      <c r="B24" s="141">
        <v>3</v>
      </c>
      <c r="C24" s="141">
        <v>1</v>
      </c>
      <c r="D24" s="141">
        <v>3</v>
      </c>
      <c r="E24" s="141">
        <v>3</v>
      </c>
      <c r="F24" s="141">
        <v>3</v>
      </c>
      <c r="G24" s="141">
        <v>2</v>
      </c>
      <c r="H24" s="141">
        <v>5</v>
      </c>
      <c r="I24" s="141">
        <v>2</v>
      </c>
      <c r="J24" s="141">
        <v>2</v>
      </c>
      <c r="K24" s="141">
        <v>3</v>
      </c>
      <c r="L24" s="141">
        <v>1</v>
      </c>
      <c r="M24" s="141">
        <v>1</v>
      </c>
      <c r="N24" s="141">
        <v>2</v>
      </c>
      <c r="O24" s="141">
        <v>1</v>
      </c>
      <c r="P24" s="141">
        <v>1</v>
      </c>
      <c r="Q24" s="141">
        <v>1</v>
      </c>
      <c r="R24" s="141">
        <v>1</v>
      </c>
      <c r="S24" s="141">
        <v>1</v>
      </c>
      <c r="T24" s="141">
        <v>1</v>
      </c>
      <c r="U24" s="141">
        <v>1</v>
      </c>
      <c r="V24" s="141">
        <v>3</v>
      </c>
      <c r="W24" s="141">
        <v>1</v>
      </c>
      <c r="X24" s="141">
        <v>1</v>
      </c>
      <c r="Y24" s="141"/>
      <c r="Z24" s="141"/>
      <c r="AA24" s="141"/>
      <c r="AB24" s="141"/>
      <c r="AC24" s="141"/>
      <c r="AD24" s="141">
        <v>2</v>
      </c>
      <c r="AE24" s="141">
        <v>3</v>
      </c>
      <c r="AF24" s="141">
        <v>3</v>
      </c>
      <c r="AG24" s="141">
        <v>1</v>
      </c>
      <c r="AH24" s="141">
        <v>2</v>
      </c>
      <c r="AI24" s="141">
        <v>2</v>
      </c>
      <c r="AJ24" s="141">
        <v>1</v>
      </c>
      <c r="AK24" s="141">
        <v>1</v>
      </c>
      <c r="AL24" s="141">
        <v>1</v>
      </c>
      <c r="AM24" s="141">
        <v>2</v>
      </c>
      <c r="AN24" s="141">
        <v>1</v>
      </c>
      <c r="AO24" s="141">
        <v>2</v>
      </c>
      <c r="AP24" s="141">
        <v>3</v>
      </c>
      <c r="AQ24" s="141">
        <v>1</v>
      </c>
      <c r="AR24" s="141">
        <v>5</v>
      </c>
      <c r="AS24" s="141">
        <v>1</v>
      </c>
      <c r="AT24" s="141">
        <v>1</v>
      </c>
      <c r="AU24" s="141">
        <v>2</v>
      </c>
      <c r="AV24" s="141">
        <v>1</v>
      </c>
      <c r="AW24" s="141">
        <v>1</v>
      </c>
      <c r="AX24" s="141">
        <v>1</v>
      </c>
      <c r="AY24" s="141">
        <v>3</v>
      </c>
      <c r="AZ24" s="141">
        <v>2</v>
      </c>
      <c r="BA24" s="141">
        <v>391</v>
      </c>
    </row>
    <row r="25" spans="1:53" x14ac:dyDescent="0.2">
      <c r="A25" s="139">
        <v>1340</v>
      </c>
      <c r="B25" s="141">
        <v>3</v>
      </c>
      <c r="C25" s="141">
        <v>2</v>
      </c>
      <c r="D25" s="141">
        <v>3</v>
      </c>
      <c r="E25" s="141">
        <v>3</v>
      </c>
      <c r="F25" s="141">
        <v>2</v>
      </c>
      <c r="G25" s="141">
        <v>1</v>
      </c>
      <c r="H25" s="141">
        <v>5</v>
      </c>
      <c r="I25" s="141">
        <v>3</v>
      </c>
      <c r="J25" s="141">
        <v>2</v>
      </c>
      <c r="K25" s="141">
        <v>2</v>
      </c>
      <c r="L25" s="141">
        <v>1</v>
      </c>
      <c r="M25" s="141">
        <v>4</v>
      </c>
      <c r="N25" s="141">
        <v>1</v>
      </c>
      <c r="O25" s="141">
        <v>2</v>
      </c>
      <c r="P25" s="141">
        <v>3</v>
      </c>
      <c r="Q25" s="141">
        <v>1</v>
      </c>
      <c r="R25" s="141">
        <v>2</v>
      </c>
      <c r="S25" s="141">
        <v>1</v>
      </c>
      <c r="T25" s="141">
        <v>1</v>
      </c>
      <c r="U25" s="141">
        <v>2</v>
      </c>
      <c r="V25" s="141"/>
      <c r="W25" s="141"/>
      <c r="X25" s="141"/>
      <c r="Y25" s="141">
        <v>2</v>
      </c>
      <c r="Z25" s="141">
        <v>2</v>
      </c>
      <c r="AA25" s="141">
        <v>2</v>
      </c>
      <c r="AB25" s="141"/>
      <c r="AC25" s="141"/>
      <c r="AD25" s="141">
        <v>3</v>
      </c>
      <c r="AE25" s="141">
        <v>3</v>
      </c>
      <c r="AF25" s="141">
        <v>2</v>
      </c>
      <c r="AG25" s="141">
        <v>2</v>
      </c>
      <c r="AH25" s="141">
        <v>1</v>
      </c>
      <c r="AI25" s="141">
        <v>2</v>
      </c>
      <c r="AJ25" s="141">
        <v>3</v>
      </c>
      <c r="AK25" s="141">
        <v>2</v>
      </c>
      <c r="AL25" s="141">
        <v>2</v>
      </c>
      <c r="AM25" s="141">
        <v>3</v>
      </c>
      <c r="AN25" s="141">
        <v>2</v>
      </c>
      <c r="AO25" s="141">
        <v>2</v>
      </c>
      <c r="AP25" s="141">
        <v>3</v>
      </c>
      <c r="AQ25" s="141">
        <v>1</v>
      </c>
      <c r="AR25" s="141">
        <v>5</v>
      </c>
      <c r="AS25" s="141">
        <v>1</v>
      </c>
      <c r="AT25" s="141">
        <v>2</v>
      </c>
      <c r="AU25" s="141">
        <v>2</v>
      </c>
      <c r="AV25" s="141">
        <v>2</v>
      </c>
      <c r="AW25" s="141">
        <v>1</v>
      </c>
      <c r="AX25" s="141">
        <v>2</v>
      </c>
      <c r="AY25" s="141">
        <v>3</v>
      </c>
      <c r="AZ25" s="141">
        <v>3</v>
      </c>
      <c r="BA25" s="141">
        <v>391</v>
      </c>
    </row>
    <row r="26" spans="1:53" x14ac:dyDescent="0.2">
      <c r="A26" s="139">
        <v>1341</v>
      </c>
      <c r="B26" s="141">
        <v>3</v>
      </c>
      <c r="C26" s="141">
        <v>2</v>
      </c>
      <c r="D26" s="141">
        <v>2</v>
      </c>
      <c r="E26" s="141">
        <v>2</v>
      </c>
      <c r="F26" s="141">
        <v>1</v>
      </c>
      <c r="G26" s="141">
        <v>1</v>
      </c>
      <c r="H26" s="141">
        <v>4</v>
      </c>
      <c r="I26" s="141">
        <v>2</v>
      </c>
      <c r="J26" s="141">
        <v>2</v>
      </c>
      <c r="K26" s="141">
        <v>2</v>
      </c>
      <c r="L26" s="141">
        <v>1</v>
      </c>
      <c r="M26" s="141">
        <v>2</v>
      </c>
      <c r="N26" s="141">
        <v>1</v>
      </c>
      <c r="O26" s="141">
        <v>2</v>
      </c>
      <c r="P26" s="141">
        <v>2</v>
      </c>
      <c r="Q26" s="141">
        <v>1</v>
      </c>
      <c r="R26" s="141">
        <v>1</v>
      </c>
      <c r="S26" s="141">
        <v>2</v>
      </c>
      <c r="T26" s="141">
        <v>2</v>
      </c>
      <c r="U26" s="141">
        <v>3</v>
      </c>
      <c r="V26" s="141"/>
      <c r="W26" s="141"/>
      <c r="X26" s="141"/>
      <c r="Y26" s="141"/>
      <c r="Z26" s="141"/>
      <c r="AA26" s="141"/>
      <c r="AB26" s="141">
        <v>1</v>
      </c>
      <c r="AC26" s="141">
        <v>1</v>
      </c>
      <c r="AD26" s="141">
        <v>2</v>
      </c>
      <c r="AE26" s="141">
        <v>1</v>
      </c>
      <c r="AF26" s="141">
        <v>1</v>
      </c>
      <c r="AG26" s="141">
        <v>2</v>
      </c>
      <c r="AH26" s="141">
        <v>3</v>
      </c>
      <c r="AI26" s="141">
        <v>2</v>
      </c>
      <c r="AJ26" s="141">
        <v>2</v>
      </c>
      <c r="AK26" s="141">
        <v>1</v>
      </c>
      <c r="AL26" s="141">
        <v>4</v>
      </c>
      <c r="AM26" s="141">
        <v>1</v>
      </c>
      <c r="AN26" s="141">
        <v>2</v>
      </c>
      <c r="AO26" s="141">
        <v>2</v>
      </c>
      <c r="AP26" s="141">
        <v>2</v>
      </c>
      <c r="AQ26" s="141">
        <v>1</v>
      </c>
      <c r="AR26" s="141">
        <v>5</v>
      </c>
      <c r="AS26" s="141">
        <v>1</v>
      </c>
      <c r="AT26" s="141">
        <v>3</v>
      </c>
      <c r="AU26" s="141">
        <v>1</v>
      </c>
      <c r="AV26" s="141">
        <v>3</v>
      </c>
      <c r="AW26" s="141">
        <v>1</v>
      </c>
      <c r="AX26" s="141">
        <v>1</v>
      </c>
      <c r="AY26" s="141">
        <v>1</v>
      </c>
      <c r="AZ26" s="141">
        <v>1</v>
      </c>
      <c r="BA26" s="141">
        <v>391</v>
      </c>
    </row>
    <row r="27" spans="1:53" x14ac:dyDescent="0.2">
      <c r="A27" s="139">
        <v>1342</v>
      </c>
      <c r="B27" s="141">
        <v>1</v>
      </c>
      <c r="C27" s="141">
        <v>2</v>
      </c>
      <c r="D27" s="141">
        <v>2</v>
      </c>
      <c r="E27" s="141">
        <v>2</v>
      </c>
      <c r="F27" s="141">
        <v>3</v>
      </c>
      <c r="G27" s="141">
        <v>2</v>
      </c>
      <c r="H27" s="141">
        <v>5</v>
      </c>
      <c r="I27" s="141">
        <v>4</v>
      </c>
      <c r="J27" s="141">
        <v>2</v>
      </c>
      <c r="K27" s="141">
        <v>2</v>
      </c>
      <c r="L27" s="141">
        <v>1</v>
      </c>
      <c r="M27" s="141">
        <v>1</v>
      </c>
      <c r="N27" s="141">
        <v>1</v>
      </c>
      <c r="O27" s="141">
        <v>1</v>
      </c>
      <c r="P27" s="141">
        <v>1</v>
      </c>
      <c r="Q27" s="141">
        <v>1</v>
      </c>
      <c r="R27" s="141">
        <v>1</v>
      </c>
      <c r="S27" s="141">
        <v>2</v>
      </c>
      <c r="T27" s="141">
        <v>2</v>
      </c>
      <c r="U27" s="141">
        <v>3</v>
      </c>
      <c r="V27" s="141">
        <v>2</v>
      </c>
      <c r="W27" s="141">
        <v>2</v>
      </c>
      <c r="X27" s="141">
        <v>2</v>
      </c>
      <c r="Y27" s="141"/>
      <c r="Z27" s="141"/>
      <c r="AA27" s="141"/>
      <c r="AB27" s="141"/>
      <c r="AC27" s="141"/>
      <c r="AD27" s="141">
        <v>1</v>
      </c>
      <c r="AE27" s="141">
        <v>1</v>
      </c>
      <c r="AF27" s="141">
        <v>2</v>
      </c>
      <c r="AG27" s="141">
        <v>2</v>
      </c>
      <c r="AH27" s="141">
        <v>2</v>
      </c>
      <c r="AI27" s="141">
        <v>1</v>
      </c>
      <c r="AJ27" s="141">
        <v>2</v>
      </c>
      <c r="AK27" s="141">
        <v>2</v>
      </c>
      <c r="AL27" s="141">
        <v>2</v>
      </c>
      <c r="AM27" s="141">
        <v>2</v>
      </c>
      <c r="AN27" s="141">
        <v>2</v>
      </c>
      <c r="AO27" s="141">
        <v>2</v>
      </c>
      <c r="AP27" s="141">
        <v>2</v>
      </c>
      <c r="AQ27" s="141">
        <v>1</v>
      </c>
      <c r="AR27" s="141">
        <v>5</v>
      </c>
      <c r="AS27" s="141">
        <v>3</v>
      </c>
      <c r="AT27" s="141">
        <v>2</v>
      </c>
      <c r="AU27" s="141">
        <v>2</v>
      </c>
      <c r="AV27" s="141">
        <v>1</v>
      </c>
      <c r="AW27" s="141">
        <v>2</v>
      </c>
      <c r="AX27" s="141">
        <v>2</v>
      </c>
      <c r="AY27" s="141">
        <v>4</v>
      </c>
      <c r="AZ27" s="141">
        <v>2</v>
      </c>
      <c r="BA27" s="141">
        <v>391</v>
      </c>
    </row>
    <row r="28" spans="1:53" x14ac:dyDescent="0.2">
      <c r="A28" s="139">
        <v>1343</v>
      </c>
      <c r="B28" s="141">
        <v>3</v>
      </c>
      <c r="C28" s="141">
        <v>2</v>
      </c>
      <c r="D28" s="141">
        <v>6</v>
      </c>
      <c r="E28" s="141">
        <v>3</v>
      </c>
      <c r="F28" s="141">
        <v>4</v>
      </c>
      <c r="G28" s="141">
        <v>1</v>
      </c>
      <c r="H28" s="141">
        <v>6</v>
      </c>
      <c r="I28" s="141">
        <v>2</v>
      </c>
      <c r="J28" s="141">
        <v>2</v>
      </c>
      <c r="K28" s="141">
        <v>1</v>
      </c>
      <c r="L28" s="141">
        <v>1</v>
      </c>
      <c r="M28" s="141">
        <v>1</v>
      </c>
      <c r="N28" s="141">
        <v>2</v>
      </c>
      <c r="O28" s="141">
        <v>2</v>
      </c>
      <c r="P28" s="141">
        <v>1</v>
      </c>
      <c r="Q28" s="141">
        <v>1</v>
      </c>
      <c r="R28" s="141">
        <v>1</v>
      </c>
      <c r="S28" s="141">
        <v>2</v>
      </c>
      <c r="T28" s="141">
        <v>1</v>
      </c>
      <c r="U28" s="141">
        <v>1</v>
      </c>
      <c r="V28" s="141"/>
      <c r="W28" s="141"/>
      <c r="X28" s="141"/>
      <c r="Y28" s="141"/>
      <c r="Z28" s="141"/>
      <c r="AA28" s="141"/>
      <c r="AB28" s="141"/>
      <c r="AC28" s="141"/>
      <c r="AD28" s="141">
        <v>1</v>
      </c>
      <c r="AE28" s="141">
        <v>2</v>
      </c>
      <c r="AF28" s="141">
        <v>1</v>
      </c>
      <c r="AG28" s="141">
        <v>2</v>
      </c>
      <c r="AH28" s="141">
        <v>2</v>
      </c>
      <c r="AI28" s="141">
        <v>2</v>
      </c>
      <c r="AJ28" s="141">
        <v>2</v>
      </c>
      <c r="AK28" s="141">
        <v>2</v>
      </c>
      <c r="AL28" s="141">
        <v>1</v>
      </c>
      <c r="AM28" s="141">
        <v>2</v>
      </c>
      <c r="AN28" s="141">
        <v>1</v>
      </c>
      <c r="AO28" s="141">
        <v>1</v>
      </c>
      <c r="AP28" s="141">
        <v>2</v>
      </c>
      <c r="AQ28" s="141">
        <v>1</v>
      </c>
      <c r="AR28" s="141">
        <v>5</v>
      </c>
      <c r="AS28" s="141">
        <v>2</v>
      </c>
      <c r="AT28" s="141">
        <v>2</v>
      </c>
      <c r="AU28" s="141">
        <v>2</v>
      </c>
      <c r="AV28" s="141">
        <v>2</v>
      </c>
      <c r="AW28" s="141">
        <v>1</v>
      </c>
      <c r="AX28" s="141">
        <v>1</v>
      </c>
      <c r="AY28" s="141">
        <v>3</v>
      </c>
      <c r="AZ28" s="141">
        <v>1</v>
      </c>
      <c r="BA28" s="141">
        <v>391</v>
      </c>
    </row>
    <row r="29" spans="1:53" x14ac:dyDescent="0.2">
      <c r="A29" s="139">
        <v>1344</v>
      </c>
      <c r="B29" s="141">
        <v>3</v>
      </c>
      <c r="C29" s="141">
        <v>1</v>
      </c>
      <c r="D29" s="141">
        <v>2</v>
      </c>
      <c r="E29" s="141">
        <v>2</v>
      </c>
      <c r="F29" s="141">
        <v>3</v>
      </c>
      <c r="G29" s="141">
        <v>2</v>
      </c>
      <c r="H29" s="141">
        <v>5</v>
      </c>
      <c r="I29" s="141">
        <v>1</v>
      </c>
      <c r="J29" s="141">
        <v>1</v>
      </c>
      <c r="K29" s="141">
        <v>3</v>
      </c>
      <c r="L29" s="141">
        <v>1</v>
      </c>
      <c r="M29" s="141">
        <v>4</v>
      </c>
      <c r="N29" s="141">
        <v>2</v>
      </c>
      <c r="O29" s="141">
        <v>2</v>
      </c>
      <c r="P29" s="141">
        <v>2</v>
      </c>
      <c r="Q29" s="141">
        <v>1</v>
      </c>
      <c r="R29" s="141">
        <v>2</v>
      </c>
      <c r="S29" s="141">
        <v>1</v>
      </c>
      <c r="T29" s="141">
        <v>1</v>
      </c>
      <c r="U29" s="141">
        <v>1</v>
      </c>
      <c r="V29" s="141">
        <v>1</v>
      </c>
      <c r="W29" s="141">
        <v>1</v>
      </c>
      <c r="X29" s="141">
        <v>2</v>
      </c>
      <c r="Y29" s="141"/>
      <c r="Z29" s="141"/>
      <c r="AA29" s="141"/>
      <c r="AB29" s="141"/>
      <c r="AC29" s="141"/>
      <c r="AD29" s="141">
        <v>2</v>
      </c>
      <c r="AE29" s="141">
        <v>1</v>
      </c>
      <c r="AF29" s="141">
        <v>1</v>
      </c>
      <c r="AG29" s="141">
        <v>1</v>
      </c>
      <c r="AH29" s="141">
        <v>1</v>
      </c>
      <c r="AI29" s="141">
        <v>1</v>
      </c>
      <c r="AJ29" s="141">
        <v>1</v>
      </c>
      <c r="AK29" s="141">
        <v>2</v>
      </c>
      <c r="AL29" s="141">
        <v>2</v>
      </c>
      <c r="AM29" s="141">
        <v>3</v>
      </c>
      <c r="AN29" s="141">
        <v>2</v>
      </c>
      <c r="AO29" s="141">
        <v>2</v>
      </c>
      <c r="AP29" s="141">
        <v>1</v>
      </c>
      <c r="AQ29" s="141">
        <v>1</v>
      </c>
      <c r="AR29" s="141">
        <v>5</v>
      </c>
      <c r="AS29" s="141">
        <v>1</v>
      </c>
      <c r="AT29" s="141">
        <v>1</v>
      </c>
      <c r="AU29" s="141">
        <v>1</v>
      </c>
      <c r="AV29" s="141">
        <v>1</v>
      </c>
      <c r="AW29" s="141">
        <v>1</v>
      </c>
      <c r="AX29" s="141">
        <v>1</v>
      </c>
      <c r="AY29" s="141">
        <v>3</v>
      </c>
      <c r="AZ29" s="141">
        <v>1</v>
      </c>
      <c r="BA29" s="141">
        <v>391</v>
      </c>
    </row>
    <row r="30" spans="1:53" x14ac:dyDescent="0.2">
      <c r="A30" s="139">
        <v>1345</v>
      </c>
      <c r="B30" s="141">
        <v>2</v>
      </c>
      <c r="C30" s="141">
        <v>1</v>
      </c>
      <c r="D30" s="141">
        <v>2</v>
      </c>
      <c r="E30" s="141">
        <v>2</v>
      </c>
      <c r="F30" s="141">
        <v>3</v>
      </c>
      <c r="G30" s="141">
        <v>2</v>
      </c>
      <c r="H30" s="141">
        <v>5</v>
      </c>
      <c r="I30" s="141">
        <v>1</v>
      </c>
      <c r="J30" s="141">
        <v>1</v>
      </c>
      <c r="K30" s="141">
        <v>2</v>
      </c>
      <c r="L30" s="141">
        <v>1</v>
      </c>
      <c r="M30" s="141">
        <v>2</v>
      </c>
      <c r="N30" s="141">
        <v>2</v>
      </c>
      <c r="O30" s="141">
        <v>1</v>
      </c>
      <c r="P30" s="141">
        <v>1</v>
      </c>
      <c r="Q30" s="141">
        <v>1</v>
      </c>
      <c r="R30" s="141">
        <v>1</v>
      </c>
      <c r="S30" s="141">
        <v>1</v>
      </c>
      <c r="T30" s="141">
        <v>1</v>
      </c>
      <c r="U30" s="141">
        <v>1</v>
      </c>
      <c r="V30" s="141">
        <v>1</v>
      </c>
      <c r="W30" s="141">
        <v>1</v>
      </c>
      <c r="X30" s="141">
        <v>2</v>
      </c>
      <c r="Y30" s="141"/>
      <c r="Z30" s="141"/>
      <c r="AA30" s="141"/>
      <c r="AB30" s="141"/>
      <c r="AC30" s="141"/>
      <c r="AD30" s="141">
        <v>2</v>
      </c>
      <c r="AE30" s="141">
        <v>2</v>
      </c>
      <c r="AF30" s="141">
        <v>2</v>
      </c>
      <c r="AG30" s="141">
        <v>2</v>
      </c>
      <c r="AH30" s="141">
        <v>2</v>
      </c>
      <c r="AI30" s="141">
        <v>1</v>
      </c>
      <c r="AJ30" s="141">
        <v>1</v>
      </c>
      <c r="AK30" s="141">
        <v>1</v>
      </c>
      <c r="AL30" s="141">
        <v>1</v>
      </c>
      <c r="AM30" s="141">
        <v>2</v>
      </c>
      <c r="AN30" s="141">
        <v>1</v>
      </c>
      <c r="AO30" s="141">
        <v>1</v>
      </c>
      <c r="AP30" s="141">
        <v>2</v>
      </c>
      <c r="AQ30" s="141">
        <v>1</v>
      </c>
      <c r="AR30" s="141">
        <v>5</v>
      </c>
      <c r="AS30" s="141">
        <v>2</v>
      </c>
      <c r="AT30" s="141">
        <v>2</v>
      </c>
      <c r="AU30" s="141">
        <v>2</v>
      </c>
      <c r="AV30" s="141">
        <v>2</v>
      </c>
      <c r="AW30" s="141">
        <v>2</v>
      </c>
      <c r="AX30" s="141">
        <v>2</v>
      </c>
      <c r="AY30" s="141">
        <v>3</v>
      </c>
      <c r="AZ30" s="141">
        <v>2</v>
      </c>
      <c r="BA30" s="141">
        <v>391</v>
      </c>
    </row>
    <row r="31" spans="1:53" x14ac:dyDescent="0.2">
      <c r="A31" s="139">
        <v>1346</v>
      </c>
      <c r="B31" s="141">
        <v>3</v>
      </c>
      <c r="C31" s="141">
        <v>1</v>
      </c>
      <c r="D31" s="141">
        <v>2</v>
      </c>
      <c r="E31" s="141">
        <v>2</v>
      </c>
      <c r="F31" s="141">
        <v>3</v>
      </c>
      <c r="G31" s="141">
        <v>2</v>
      </c>
      <c r="H31" s="141">
        <v>6</v>
      </c>
      <c r="I31" s="141">
        <v>4</v>
      </c>
      <c r="J31" s="141">
        <v>1</v>
      </c>
      <c r="K31" s="141">
        <v>3</v>
      </c>
      <c r="L31" s="141">
        <v>1</v>
      </c>
      <c r="M31" s="141">
        <v>1</v>
      </c>
      <c r="N31" s="141">
        <v>3</v>
      </c>
      <c r="O31" s="141">
        <v>1</v>
      </c>
      <c r="P31" s="141">
        <v>1</v>
      </c>
      <c r="Q31" s="141">
        <v>1</v>
      </c>
      <c r="R31" s="141">
        <v>1</v>
      </c>
      <c r="S31" s="141">
        <v>1</v>
      </c>
      <c r="T31" s="141">
        <v>1</v>
      </c>
      <c r="U31" s="141">
        <v>1</v>
      </c>
      <c r="V31" s="141">
        <v>1</v>
      </c>
      <c r="W31" s="141">
        <v>1</v>
      </c>
      <c r="X31" s="141">
        <v>2</v>
      </c>
      <c r="Y31" s="141"/>
      <c r="Z31" s="141"/>
      <c r="AA31" s="141"/>
      <c r="AB31" s="141"/>
      <c r="AC31" s="141"/>
      <c r="AD31" s="141">
        <v>2</v>
      </c>
      <c r="AE31" s="141">
        <v>1</v>
      </c>
      <c r="AF31" s="141">
        <v>1</v>
      </c>
      <c r="AG31" s="141">
        <v>2</v>
      </c>
      <c r="AH31" s="141">
        <v>2</v>
      </c>
      <c r="AI31" s="141">
        <v>1</v>
      </c>
      <c r="AJ31" s="141">
        <v>2</v>
      </c>
      <c r="AK31" s="141">
        <v>1</v>
      </c>
      <c r="AL31" s="141">
        <v>2</v>
      </c>
      <c r="AM31" s="141">
        <v>1</v>
      </c>
      <c r="AN31" s="141">
        <v>1</v>
      </c>
      <c r="AO31" s="141">
        <v>2</v>
      </c>
      <c r="AP31" s="141">
        <v>2</v>
      </c>
      <c r="AQ31" s="141">
        <v>1</v>
      </c>
      <c r="AR31" s="141">
        <v>5</v>
      </c>
      <c r="AS31" s="141">
        <v>2</v>
      </c>
      <c r="AT31" s="141">
        <v>2</v>
      </c>
      <c r="AU31" s="141">
        <v>1</v>
      </c>
      <c r="AV31" s="141">
        <v>1</v>
      </c>
      <c r="AW31" s="141">
        <v>1</v>
      </c>
      <c r="AX31" s="141">
        <v>2</v>
      </c>
      <c r="AY31" s="141">
        <v>2</v>
      </c>
      <c r="AZ31" s="141">
        <v>1</v>
      </c>
      <c r="BA31" s="141">
        <v>391</v>
      </c>
    </row>
    <row r="32" spans="1:53" x14ac:dyDescent="0.2">
      <c r="A32" s="139">
        <v>1347</v>
      </c>
      <c r="B32" s="141">
        <v>2</v>
      </c>
      <c r="C32" s="141">
        <v>2</v>
      </c>
      <c r="D32" s="141">
        <v>3</v>
      </c>
      <c r="E32" s="141">
        <v>3</v>
      </c>
      <c r="F32" s="141">
        <v>3</v>
      </c>
      <c r="G32" s="141">
        <v>2</v>
      </c>
      <c r="H32" s="141">
        <v>5</v>
      </c>
      <c r="I32" s="141">
        <v>1</v>
      </c>
      <c r="J32" s="141">
        <v>1</v>
      </c>
      <c r="K32" s="141">
        <v>2</v>
      </c>
      <c r="L32" s="141">
        <v>1</v>
      </c>
      <c r="M32" s="141">
        <v>2</v>
      </c>
      <c r="N32" s="141">
        <v>2</v>
      </c>
      <c r="O32" s="141">
        <v>2</v>
      </c>
      <c r="P32" s="141">
        <v>1</v>
      </c>
      <c r="Q32" s="141">
        <v>1</v>
      </c>
      <c r="R32" s="141">
        <v>1</v>
      </c>
      <c r="S32" s="141">
        <v>2</v>
      </c>
      <c r="T32" s="141">
        <v>1</v>
      </c>
      <c r="U32" s="141">
        <v>3</v>
      </c>
      <c r="V32" s="141">
        <v>2</v>
      </c>
      <c r="W32" s="141">
        <v>1</v>
      </c>
      <c r="X32" s="141">
        <v>2</v>
      </c>
      <c r="Y32" s="141"/>
      <c r="Z32" s="141"/>
      <c r="AA32" s="141"/>
      <c r="AB32" s="141"/>
      <c r="AC32" s="141"/>
      <c r="AD32" s="141">
        <v>2</v>
      </c>
      <c r="AE32" s="141">
        <v>2</v>
      </c>
      <c r="AF32" s="141">
        <v>2</v>
      </c>
      <c r="AG32" s="141">
        <v>2</v>
      </c>
      <c r="AH32" s="141">
        <v>2</v>
      </c>
      <c r="AI32" s="141">
        <v>1</v>
      </c>
      <c r="AJ32" s="141">
        <v>2</v>
      </c>
      <c r="AK32" s="141">
        <v>1</v>
      </c>
      <c r="AL32" s="141">
        <v>2</v>
      </c>
      <c r="AM32" s="141">
        <v>2</v>
      </c>
      <c r="AN32" s="141">
        <v>2</v>
      </c>
      <c r="AO32" s="141">
        <v>1</v>
      </c>
      <c r="AP32" s="141">
        <v>2</v>
      </c>
      <c r="AQ32" s="141">
        <v>1</v>
      </c>
      <c r="AR32" s="141">
        <v>5</v>
      </c>
      <c r="AS32" s="141">
        <v>2</v>
      </c>
      <c r="AT32" s="141">
        <v>1</v>
      </c>
      <c r="AU32" s="141">
        <v>2</v>
      </c>
      <c r="AV32" s="141">
        <v>1</v>
      </c>
      <c r="AW32" s="141">
        <v>2</v>
      </c>
      <c r="AX32" s="141">
        <v>1</v>
      </c>
      <c r="AY32" s="141">
        <v>1</v>
      </c>
      <c r="AZ32" s="141">
        <v>2</v>
      </c>
      <c r="BA32" s="141">
        <v>391</v>
      </c>
    </row>
    <row r="33" spans="1:53" x14ac:dyDescent="0.2">
      <c r="A33" s="139">
        <v>1348</v>
      </c>
      <c r="B33" s="141">
        <v>3</v>
      </c>
      <c r="C33" s="141">
        <v>2</v>
      </c>
      <c r="D33" s="141">
        <v>3</v>
      </c>
      <c r="E33" s="141">
        <v>3</v>
      </c>
      <c r="F33" s="141">
        <v>3</v>
      </c>
      <c r="G33" s="141">
        <v>2</v>
      </c>
      <c r="H33" s="141">
        <v>5</v>
      </c>
      <c r="I33" s="141">
        <v>2</v>
      </c>
      <c r="J33" s="141">
        <v>2</v>
      </c>
      <c r="K33" s="141">
        <v>1</v>
      </c>
      <c r="L33" s="141">
        <v>1</v>
      </c>
      <c r="M33" s="141">
        <v>1</v>
      </c>
      <c r="N33" s="141">
        <v>2</v>
      </c>
      <c r="O33" s="141">
        <v>2</v>
      </c>
      <c r="P33" s="141">
        <v>1</v>
      </c>
      <c r="Q33" s="141">
        <v>1</v>
      </c>
      <c r="R33" s="141">
        <v>1</v>
      </c>
      <c r="S33" s="141">
        <v>1</v>
      </c>
      <c r="T33" s="141">
        <v>1</v>
      </c>
      <c r="U33" s="141">
        <v>1</v>
      </c>
      <c r="V33" s="141">
        <v>2</v>
      </c>
      <c r="W33" s="141">
        <v>1</v>
      </c>
      <c r="X33" s="141">
        <v>2</v>
      </c>
      <c r="Y33" s="141"/>
      <c r="Z33" s="141"/>
      <c r="AA33" s="141"/>
      <c r="AB33" s="141"/>
      <c r="AC33" s="141"/>
      <c r="AD33" s="141">
        <v>2</v>
      </c>
      <c r="AE33" s="141">
        <v>2</v>
      </c>
      <c r="AF33" s="141">
        <v>2</v>
      </c>
      <c r="AG33" s="141">
        <v>2</v>
      </c>
      <c r="AH33" s="141">
        <v>2</v>
      </c>
      <c r="AI33" s="141">
        <v>2</v>
      </c>
      <c r="AJ33" s="141">
        <v>2</v>
      </c>
      <c r="AK33" s="141">
        <v>2</v>
      </c>
      <c r="AL33" s="141">
        <v>2</v>
      </c>
      <c r="AM33" s="141">
        <v>1</v>
      </c>
      <c r="AN33" s="141">
        <v>3</v>
      </c>
      <c r="AO33" s="141">
        <v>3</v>
      </c>
      <c r="AP33" s="141">
        <v>4</v>
      </c>
      <c r="AQ33" s="141">
        <v>1</v>
      </c>
      <c r="AR33" s="141">
        <v>2</v>
      </c>
      <c r="AS33" s="141">
        <v>1</v>
      </c>
      <c r="AT33" s="141">
        <v>1</v>
      </c>
      <c r="AU33" s="141">
        <v>1</v>
      </c>
      <c r="AV33" s="141">
        <v>1</v>
      </c>
      <c r="AW33" s="141">
        <v>1</v>
      </c>
      <c r="AX33" s="141">
        <v>1</v>
      </c>
      <c r="AY33" s="141">
        <v>4</v>
      </c>
      <c r="AZ33" s="141">
        <v>2</v>
      </c>
      <c r="BA33" s="141">
        <v>391</v>
      </c>
    </row>
    <row r="34" spans="1:53" x14ac:dyDescent="0.2">
      <c r="A34" s="139">
        <v>1349</v>
      </c>
      <c r="B34" s="141">
        <v>4</v>
      </c>
      <c r="C34" s="141">
        <v>2</v>
      </c>
      <c r="D34" s="141">
        <v>3</v>
      </c>
      <c r="E34" s="141">
        <v>3</v>
      </c>
      <c r="F34" s="141">
        <v>3</v>
      </c>
      <c r="G34" s="141">
        <v>2</v>
      </c>
      <c r="H34" s="141">
        <v>6</v>
      </c>
      <c r="I34" s="141">
        <v>1</v>
      </c>
      <c r="J34" s="141">
        <v>1</v>
      </c>
      <c r="K34" s="141">
        <v>2</v>
      </c>
      <c r="L34" s="141">
        <v>1</v>
      </c>
      <c r="M34" s="141">
        <v>1</v>
      </c>
      <c r="N34" s="141">
        <v>1</v>
      </c>
      <c r="O34" s="141">
        <v>1</v>
      </c>
      <c r="P34" s="141">
        <v>1</v>
      </c>
      <c r="Q34" s="141">
        <v>1</v>
      </c>
      <c r="R34" s="141">
        <v>1</v>
      </c>
      <c r="S34" s="141">
        <v>2</v>
      </c>
      <c r="T34" s="141">
        <v>1</v>
      </c>
      <c r="U34" s="141">
        <v>1</v>
      </c>
      <c r="V34" s="141">
        <v>1</v>
      </c>
      <c r="W34" s="141">
        <v>1</v>
      </c>
      <c r="X34" s="141">
        <v>2</v>
      </c>
      <c r="Y34" s="141"/>
      <c r="Z34" s="141"/>
      <c r="AA34" s="141"/>
      <c r="AB34" s="141"/>
      <c r="AC34" s="141"/>
      <c r="AD34" s="141">
        <v>1</v>
      </c>
      <c r="AE34" s="141">
        <v>1</v>
      </c>
      <c r="AF34" s="141">
        <v>1</v>
      </c>
      <c r="AG34" s="141">
        <v>1</v>
      </c>
      <c r="AH34" s="141">
        <v>1</v>
      </c>
      <c r="AI34" s="141">
        <v>1</v>
      </c>
      <c r="AJ34" s="141">
        <v>1</v>
      </c>
      <c r="AK34" s="141">
        <v>1</v>
      </c>
      <c r="AL34" s="141">
        <v>1</v>
      </c>
      <c r="AM34" s="141">
        <v>2</v>
      </c>
      <c r="AN34" s="141">
        <v>1</v>
      </c>
      <c r="AO34" s="141">
        <v>1</v>
      </c>
      <c r="AP34" s="141">
        <v>1</v>
      </c>
      <c r="AQ34" s="141">
        <v>1</v>
      </c>
      <c r="AR34" s="141">
        <v>4</v>
      </c>
      <c r="AS34" s="141">
        <v>2</v>
      </c>
      <c r="AT34" s="141">
        <v>1</v>
      </c>
      <c r="AU34" s="141">
        <v>2</v>
      </c>
      <c r="AV34" s="141">
        <v>1</v>
      </c>
      <c r="AW34" s="141">
        <v>1</v>
      </c>
      <c r="AX34" s="141">
        <v>1</v>
      </c>
      <c r="AY34" s="141">
        <v>3</v>
      </c>
      <c r="AZ34" s="141">
        <v>1</v>
      </c>
      <c r="BA34" s="141">
        <v>391</v>
      </c>
    </row>
    <row r="35" spans="1:53" x14ac:dyDescent="0.2">
      <c r="A35" s="139">
        <v>1350</v>
      </c>
      <c r="B35" s="141">
        <v>3</v>
      </c>
      <c r="C35" s="141">
        <v>2</v>
      </c>
      <c r="D35" s="141">
        <v>2</v>
      </c>
      <c r="E35" s="141">
        <v>2</v>
      </c>
      <c r="F35" s="141">
        <v>2</v>
      </c>
      <c r="G35" s="141">
        <v>1</v>
      </c>
      <c r="H35" s="141">
        <v>5</v>
      </c>
      <c r="I35" s="141">
        <v>1</v>
      </c>
      <c r="J35" s="141">
        <v>2</v>
      </c>
      <c r="K35" s="141">
        <v>2</v>
      </c>
      <c r="L35" s="141">
        <v>1</v>
      </c>
      <c r="M35" s="141">
        <v>3</v>
      </c>
      <c r="N35" s="141">
        <v>1</v>
      </c>
      <c r="O35" s="141">
        <v>4</v>
      </c>
      <c r="P35" s="141">
        <v>1</v>
      </c>
      <c r="Q35" s="141">
        <v>1</v>
      </c>
      <c r="R35" s="141">
        <v>1</v>
      </c>
      <c r="S35" s="141">
        <v>2</v>
      </c>
      <c r="T35" s="141">
        <v>1</v>
      </c>
      <c r="U35" s="141">
        <v>2</v>
      </c>
      <c r="V35" s="141"/>
      <c r="W35" s="141"/>
      <c r="X35" s="141"/>
      <c r="Y35" s="141">
        <v>4</v>
      </c>
      <c r="Z35" s="141">
        <v>4</v>
      </c>
      <c r="AA35" s="141">
        <v>5</v>
      </c>
      <c r="AB35" s="141"/>
      <c r="AC35" s="141"/>
      <c r="AD35" s="141">
        <v>2</v>
      </c>
      <c r="AE35" s="141">
        <v>1</v>
      </c>
      <c r="AF35" s="141">
        <v>2</v>
      </c>
      <c r="AG35" s="141">
        <v>2</v>
      </c>
      <c r="AH35" s="141">
        <v>2</v>
      </c>
      <c r="AI35" s="141">
        <v>2</v>
      </c>
      <c r="AJ35" s="141">
        <v>2</v>
      </c>
      <c r="AK35" s="141">
        <v>1</v>
      </c>
      <c r="AL35" s="141">
        <v>1</v>
      </c>
      <c r="AM35" s="141">
        <v>2</v>
      </c>
      <c r="AN35" s="141">
        <v>2</v>
      </c>
      <c r="AO35" s="141">
        <v>1</v>
      </c>
      <c r="AP35" s="141">
        <v>1</v>
      </c>
      <c r="AQ35" s="141">
        <v>1</v>
      </c>
      <c r="AR35" s="141">
        <v>3</v>
      </c>
      <c r="AS35" s="141">
        <v>1</v>
      </c>
      <c r="AT35" s="141">
        <v>3</v>
      </c>
      <c r="AU35" s="141">
        <v>2</v>
      </c>
      <c r="AV35" s="141">
        <v>3</v>
      </c>
      <c r="AW35" s="141">
        <v>1</v>
      </c>
      <c r="AX35" s="141">
        <v>2</v>
      </c>
      <c r="AY35" s="141">
        <v>1</v>
      </c>
      <c r="AZ35" s="141">
        <v>1</v>
      </c>
      <c r="BA35" s="141">
        <v>391</v>
      </c>
    </row>
    <row r="36" spans="1:53" x14ac:dyDescent="0.2">
      <c r="A36" s="139">
        <v>1351</v>
      </c>
      <c r="B36" s="141">
        <v>3</v>
      </c>
      <c r="C36" s="141">
        <v>2</v>
      </c>
      <c r="D36" s="141">
        <v>1</v>
      </c>
      <c r="E36" s="141">
        <v>1</v>
      </c>
      <c r="F36" s="141">
        <v>3</v>
      </c>
      <c r="G36" s="141">
        <v>2</v>
      </c>
      <c r="H36" s="141">
        <v>5</v>
      </c>
      <c r="I36" s="141">
        <v>2</v>
      </c>
      <c r="J36" s="141">
        <v>2</v>
      </c>
      <c r="K36" s="141">
        <v>2</v>
      </c>
      <c r="L36" s="141">
        <v>1</v>
      </c>
      <c r="M36" s="141">
        <v>1</v>
      </c>
      <c r="N36" s="141">
        <v>1</v>
      </c>
      <c r="O36" s="141">
        <v>1</v>
      </c>
      <c r="P36" s="141">
        <v>1</v>
      </c>
      <c r="Q36" s="141">
        <v>1</v>
      </c>
      <c r="R36" s="141">
        <v>1</v>
      </c>
      <c r="S36" s="141">
        <v>1</v>
      </c>
      <c r="T36" s="141">
        <v>2</v>
      </c>
      <c r="U36" s="141">
        <v>1</v>
      </c>
      <c r="V36" s="141">
        <v>1</v>
      </c>
      <c r="W36" s="141">
        <v>1</v>
      </c>
      <c r="X36" s="141">
        <v>1</v>
      </c>
      <c r="Y36" s="141"/>
      <c r="Z36" s="141"/>
      <c r="AA36" s="141"/>
      <c r="AB36" s="141"/>
      <c r="AC36" s="141"/>
      <c r="AD36" s="141">
        <v>1</v>
      </c>
      <c r="AE36" s="141">
        <v>1</v>
      </c>
      <c r="AF36" s="141">
        <v>1</v>
      </c>
      <c r="AG36" s="141">
        <v>1</v>
      </c>
      <c r="AH36" s="141">
        <v>1</v>
      </c>
      <c r="AI36" s="141">
        <v>1</v>
      </c>
      <c r="AJ36" s="141">
        <v>1</v>
      </c>
      <c r="AK36" s="141">
        <v>1</v>
      </c>
      <c r="AL36" s="141">
        <v>1</v>
      </c>
      <c r="AM36" s="141">
        <v>2</v>
      </c>
      <c r="AN36" s="141">
        <v>1</v>
      </c>
      <c r="AO36" s="141">
        <v>1</v>
      </c>
      <c r="AP36" s="141">
        <v>1</v>
      </c>
      <c r="AQ36" s="141">
        <v>1</v>
      </c>
      <c r="AR36" s="141">
        <v>4</v>
      </c>
      <c r="AS36" s="141">
        <v>2</v>
      </c>
      <c r="AT36" s="141">
        <v>1</v>
      </c>
      <c r="AU36" s="141">
        <v>2</v>
      </c>
      <c r="AV36" s="141">
        <v>1</v>
      </c>
      <c r="AW36" s="141">
        <v>1</v>
      </c>
      <c r="AX36" s="141">
        <v>1</v>
      </c>
      <c r="AY36" s="141">
        <v>3</v>
      </c>
      <c r="AZ36" s="141">
        <v>1</v>
      </c>
      <c r="BA36" s="141">
        <v>391</v>
      </c>
    </row>
    <row r="37" spans="1:53" x14ac:dyDescent="0.2">
      <c r="A37" s="139">
        <v>1352</v>
      </c>
      <c r="B37" s="141">
        <v>2</v>
      </c>
      <c r="C37" s="141">
        <v>2</v>
      </c>
      <c r="D37" s="141">
        <v>2</v>
      </c>
      <c r="E37" s="141">
        <v>2</v>
      </c>
      <c r="F37" s="141">
        <v>3</v>
      </c>
      <c r="G37" s="141">
        <v>2</v>
      </c>
      <c r="H37" s="141">
        <v>5</v>
      </c>
      <c r="I37" s="141">
        <v>1</v>
      </c>
      <c r="J37" s="141">
        <v>1</v>
      </c>
      <c r="K37" s="141">
        <v>2</v>
      </c>
      <c r="L37" s="141">
        <v>1</v>
      </c>
      <c r="M37" s="141">
        <v>4</v>
      </c>
      <c r="N37" s="141">
        <v>1</v>
      </c>
      <c r="O37" s="141">
        <v>1</v>
      </c>
      <c r="P37" s="141">
        <v>1</v>
      </c>
      <c r="Q37" s="141">
        <v>1</v>
      </c>
      <c r="R37" s="141">
        <v>1</v>
      </c>
      <c r="S37" s="141">
        <v>1</v>
      </c>
      <c r="T37" s="141">
        <v>1</v>
      </c>
      <c r="U37" s="141">
        <v>1</v>
      </c>
      <c r="V37" s="141">
        <v>1</v>
      </c>
      <c r="W37" s="141">
        <v>1</v>
      </c>
      <c r="X37" s="141">
        <v>2</v>
      </c>
      <c r="Y37" s="141"/>
      <c r="Z37" s="141"/>
      <c r="AA37" s="141"/>
      <c r="AB37" s="141"/>
      <c r="AC37" s="141"/>
      <c r="AD37" s="141">
        <v>2</v>
      </c>
      <c r="AE37" s="141">
        <v>2</v>
      </c>
      <c r="AF37" s="141">
        <v>1</v>
      </c>
      <c r="AG37" s="141">
        <v>3</v>
      </c>
      <c r="AH37" s="141">
        <v>1</v>
      </c>
      <c r="AI37" s="141">
        <v>1</v>
      </c>
      <c r="AJ37" s="141">
        <v>1</v>
      </c>
      <c r="AK37" s="141">
        <v>1</v>
      </c>
      <c r="AL37" s="141">
        <v>1</v>
      </c>
      <c r="AM37" s="141">
        <v>2</v>
      </c>
      <c r="AN37" s="141">
        <v>1</v>
      </c>
      <c r="AO37" s="141">
        <v>1</v>
      </c>
      <c r="AP37" s="141">
        <v>1</v>
      </c>
      <c r="AQ37" s="141">
        <v>1</v>
      </c>
      <c r="AR37" s="141">
        <v>5</v>
      </c>
      <c r="AS37" s="141">
        <v>1</v>
      </c>
      <c r="AT37" s="141">
        <v>1</v>
      </c>
      <c r="AU37" s="141">
        <v>1</v>
      </c>
      <c r="AV37" s="141">
        <v>1</v>
      </c>
      <c r="AW37" s="141">
        <v>1</v>
      </c>
      <c r="AX37" s="141">
        <v>2</v>
      </c>
      <c r="AY37" s="141">
        <v>1</v>
      </c>
      <c r="AZ37" s="141">
        <v>1</v>
      </c>
      <c r="BA37" s="141">
        <v>391</v>
      </c>
    </row>
    <row r="38" spans="1:53" x14ac:dyDescent="0.2">
      <c r="A38" s="139">
        <v>1353</v>
      </c>
      <c r="B38" s="141">
        <v>3</v>
      </c>
      <c r="C38" s="141">
        <v>1</v>
      </c>
      <c r="D38" s="141">
        <v>2</v>
      </c>
      <c r="E38" s="141">
        <v>2</v>
      </c>
      <c r="F38" s="141">
        <v>2</v>
      </c>
      <c r="G38" s="141">
        <v>2</v>
      </c>
      <c r="H38" s="141">
        <v>5</v>
      </c>
      <c r="I38" s="141">
        <v>1</v>
      </c>
      <c r="J38" s="141">
        <v>2</v>
      </c>
      <c r="K38" s="141">
        <v>2</v>
      </c>
      <c r="L38" s="141">
        <v>1</v>
      </c>
      <c r="M38" s="141">
        <v>1</v>
      </c>
      <c r="N38" s="141">
        <v>3</v>
      </c>
      <c r="O38" s="141">
        <v>2</v>
      </c>
      <c r="P38" s="141">
        <v>2</v>
      </c>
      <c r="Q38" s="141">
        <v>1</v>
      </c>
      <c r="R38" s="141">
        <v>1</v>
      </c>
      <c r="S38" s="141">
        <v>2</v>
      </c>
      <c r="T38" s="141">
        <v>1</v>
      </c>
      <c r="U38" s="141">
        <v>1</v>
      </c>
      <c r="V38" s="141"/>
      <c r="W38" s="141"/>
      <c r="X38" s="141"/>
      <c r="Y38" s="141">
        <v>2</v>
      </c>
      <c r="Z38" s="141">
        <v>2</v>
      </c>
      <c r="AA38" s="141">
        <v>2</v>
      </c>
      <c r="AB38" s="141"/>
      <c r="AC38" s="141"/>
      <c r="AD38" s="141">
        <v>2</v>
      </c>
      <c r="AE38" s="141">
        <v>2</v>
      </c>
      <c r="AF38" s="141">
        <v>1</v>
      </c>
      <c r="AG38" s="141">
        <v>2</v>
      </c>
      <c r="AH38" s="141">
        <v>2</v>
      </c>
      <c r="AI38" s="141">
        <v>2</v>
      </c>
      <c r="AJ38" s="141">
        <v>2</v>
      </c>
      <c r="AK38" s="141">
        <v>1</v>
      </c>
      <c r="AL38" s="141">
        <v>1</v>
      </c>
      <c r="AM38" s="141">
        <v>2</v>
      </c>
      <c r="AN38" s="141">
        <v>1</v>
      </c>
      <c r="AO38" s="141">
        <v>1</v>
      </c>
      <c r="AP38" s="141">
        <v>1</v>
      </c>
      <c r="AQ38" s="141">
        <v>1</v>
      </c>
      <c r="AR38" s="141">
        <v>5</v>
      </c>
      <c r="AS38" s="141">
        <v>1</v>
      </c>
      <c r="AT38" s="141">
        <v>1</v>
      </c>
      <c r="AU38" s="141">
        <v>2</v>
      </c>
      <c r="AV38" s="141">
        <v>1</v>
      </c>
      <c r="AW38" s="141">
        <v>1</v>
      </c>
      <c r="AX38" s="141">
        <v>1</v>
      </c>
      <c r="AY38" s="141">
        <v>1</v>
      </c>
      <c r="AZ38" s="141">
        <v>1</v>
      </c>
      <c r="BA38" s="141">
        <v>391</v>
      </c>
    </row>
    <row r="39" spans="1:53" x14ac:dyDescent="0.2">
      <c r="A39" s="139">
        <v>1354</v>
      </c>
      <c r="B39" s="141">
        <v>3</v>
      </c>
      <c r="C39" s="141">
        <v>1</v>
      </c>
      <c r="D39" s="141">
        <v>3</v>
      </c>
      <c r="E39" s="141">
        <v>3</v>
      </c>
      <c r="F39" s="141">
        <v>1</v>
      </c>
      <c r="G39" s="141">
        <v>1</v>
      </c>
      <c r="H39" s="141">
        <v>4</v>
      </c>
      <c r="I39" s="141">
        <v>2</v>
      </c>
      <c r="J39" s="141">
        <v>1</v>
      </c>
      <c r="K39" s="141">
        <v>2</v>
      </c>
      <c r="L39" s="141">
        <v>1</v>
      </c>
      <c r="M39" s="141">
        <v>1</v>
      </c>
      <c r="N39" s="141">
        <v>3</v>
      </c>
      <c r="O39" s="141">
        <v>1</v>
      </c>
      <c r="P39" s="141">
        <v>1</v>
      </c>
      <c r="Q39" s="141">
        <v>1</v>
      </c>
      <c r="R39" s="141">
        <v>1</v>
      </c>
      <c r="S39" s="141">
        <v>1</v>
      </c>
      <c r="T39" s="141">
        <v>1</v>
      </c>
      <c r="U39" s="141">
        <v>2</v>
      </c>
      <c r="V39" s="141"/>
      <c r="W39" s="141"/>
      <c r="X39" s="141"/>
      <c r="Y39" s="141"/>
      <c r="Z39" s="141"/>
      <c r="AA39" s="141"/>
      <c r="AB39" s="141">
        <v>1</v>
      </c>
      <c r="AC39" s="141">
        <v>1</v>
      </c>
      <c r="AD39" s="141">
        <v>1</v>
      </c>
      <c r="AE39" s="141">
        <v>2</v>
      </c>
      <c r="AF39" s="141">
        <v>1</v>
      </c>
      <c r="AG39" s="141">
        <v>3</v>
      </c>
      <c r="AH39" s="141">
        <v>2</v>
      </c>
      <c r="AI39" s="141">
        <v>1</v>
      </c>
      <c r="AJ39" s="141">
        <v>1</v>
      </c>
      <c r="AK39" s="141">
        <v>1</v>
      </c>
      <c r="AL39" s="141">
        <v>1</v>
      </c>
      <c r="AM39" s="141">
        <v>1</v>
      </c>
      <c r="AN39" s="141">
        <v>1</v>
      </c>
      <c r="AO39" s="141">
        <v>2</v>
      </c>
      <c r="AP39" s="141">
        <v>1</v>
      </c>
      <c r="AQ39" s="141">
        <v>1</v>
      </c>
      <c r="AR39" s="141">
        <v>5</v>
      </c>
      <c r="AS39" s="141">
        <v>1</v>
      </c>
      <c r="AT39" s="141">
        <v>1</v>
      </c>
      <c r="AU39" s="141">
        <v>2</v>
      </c>
      <c r="AV39" s="141">
        <v>1</v>
      </c>
      <c r="AW39" s="141">
        <v>1</v>
      </c>
      <c r="AX39" s="141">
        <v>2</v>
      </c>
      <c r="AY39" s="141">
        <v>1</v>
      </c>
      <c r="AZ39" s="141">
        <v>1</v>
      </c>
      <c r="BA39" s="141">
        <v>391</v>
      </c>
    </row>
    <row r="40" spans="1:53" x14ac:dyDescent="0.2">
      <c r="A40" s="139">
        <v>1355</v>
      </c>
      <c r="B40" s="141">
        <v>4</v>
      </c>
      <c r="C40" s="141">
        <v>2</v>
      </c>
      <c r="D40" s="141">
        <v>2</v>
      </c>
      <c r="E40" s="141">
        <v>2</v>
      </c>
      <c r="F40" s="141">
        <v>3</v>
      </c>
      <c r="G40" s="141">
        <v>2</v>
      </c>
      <c r="H40" s="141">
        <v>8</v>
      </c>
      <c r="I40" s="141">
        <v>1</v>
      </c>
      <c r="J40" s="141">
        <v>2</v>
      </c>
      <c r="K40" s="141">
        <v>2</v>
      </c>
      <c r="L40" s="141">
        <v>1</v>
      </c>
      <c r="M40" s="141">
        <v>1</v>
      </c>
      <c r="N40" s="141">
        <v>1</v>
      </c>
      <c r="O40" s="141">
        <v>1</v>
      </c>
      <c r="P40" s="141">
        <v>2</v>
      </c>
      <c r="Q40" s="141">
        <v>2</v>
      </c>
      <c r="R40" s="141">
        <v>2</v>
      </c>
      <c r="S40" s="141">
        <v>1</v>
      </c>
      <c r="T40" s="141">
        <v>1</v>
      </c>
      <c r="U40" s="141">
        <v>3</v>
      </c>
      <c r="V40" s="141">
        <v>1</v>
      </c>
      <c r="W40" s="141">
        <v>1</v>
      </c>
      <c r="X40" s="141">
        <v>2</v>
      </c>
      <c r="Y40" s="141"/>
      <c r="Z40" s="141"/>
      <c r="AA40" s="141"/>
      <c r="AB40" s="141"/>
      <c r="AC40" s="141"/>
      <c r="AD40" s="141">
        <v>2</v>
      </c>
      <c r="AE40" s="141">
        <v>1</v>
      </c>
      <c r="AF40" s="141">
        <v>1</v>
      </c>
      <c r="AG40" s="141">
        <v>3</v>
      </c>
      <c r="AH40" s="141">
        <v>2</v>
      </c>
      <c r="AI40" s="141">
        <v>2</v>
      </c>
      <c r="AJ40" s="141">
        <v>1</v>
      </c>
      <c r="AK40" s="141">
        <v>1</v>
      </c>
      <c r="AL40" s="141">
        <v>1</v>
      </c>
      <c r="AM40" s="141">
        <v>2</v>
      </c>
      <c r="AN40" s="141">
        <v>1</v>
      </c>
      <c r="AO40" s="141">
        <v>2</v>
      </c>
      <c r="AP40" s="141">
        <v>2</v>
      </c>
      <c r="AQ40" s="141">
        <v>1</v>
      </c>
      <c r="AR40" s="141">
        <v>4</v>
      </c>
      <c r="AS40" s="141">
        <v>2</v>
      </c>
      <c r="AT40" s="141">
        <v>2</v>
      </c>
      <c r="AU40" s="141">
        <v>2</v>
      </c>
      <c r="AV40" s="141">
        <v>1</v>
      </c>
      <c r="AW40" s="141">
        <v>1</v>
      </c>
      <c r="AX40" s="141">
        <v>2</v>
      </c>
      <c r="AY40" s="141">
        <v>1</v>
      </c>
      <c r="AZ40" s="141">
        <v>1</v>
      </c>
      <c r="BA40" s="141">
        <v>391</v>
      </c>
    </row>
    <row r="41" spans="1:53" x14ac:dyDescent="0.2">
      <c r="A41" s="139">
        <v>1356</v>
      </c>
      <c r="B41" s="141">
        <v>3</v>
      </c>
      <c r="C41" s="141">
        <v>1</v>
      </c>
      <c r="D41" s="141">
        <v>3</v>
      </c>
      <c r="E41" s="141">
        <v>3</v>
      </c>
      <c r="F41" s="141">
        <v>3</v>
      </c>
      <c r="G41" s="141">
        <v>1</v>
      </c>
      <c r="H41" s="141">
        <v>6</v>
      </c>
      <c r="I41" s="141">
        <v>2</v>
      </c>
      <c r="J41" s="141">
        <v>2</v>
      </c>
      <c r="K41" s="141">
        <v>1</v>
      </c>
      <c r="L41" s="141">
        <v>1</v>
      </c>
      <c r="M41" s="141">
        <v>1</v>
      </c>
      <c r="N41" s="141">
        <v>2</v>
      </c>
      <c r="O41" s="141">
        <v>2</v>
      </c>
      <c r="P41" s="141">
        <v>1</v>
      </c>
      <c r="Q41" s="141">
        <v>2</v>
      </c>
      <c r="R41" s="141">
        <v>2</v>
      </c>
      <c r="S41" s="141">
        <v>2</v>
      </c>
      <c r="T41" s="141">
        <v>2</v>
      </c>
      <c r="U41" s="141">
        <v>3</v>
      </c>
      <c r="V41" s="141">
        <v>1</v>
      </c>
      <c r="W41" s="141">
        <v>2</v>
      </c>
      <c r="X41" s="141">
        <v>2</v>
      </c>
      <c r="Y41" s="141"/>
      <c r="Z41" s="141"/>
      <c r="AA41" s="141"/>
      <c r="AB41" s="141"/>
      <c r="AC41" s="141"/>
      <c r="AD41" s="141">
        <v>2</v>
      </c>
      <c r="AE41" s="141">
        <v>2</v>
      </c>
      <c r="AF41" s="141">
        <v>2</v>
      </c>
      <c r="AG41" s="141">
        <v>2</v>
      </c>
      <c r="AH41" s="141">
        <v>2</v>
      </c>
      <c r="AI41" s="141">
        <v>2</v>
      </c>
      <c r="AJ41" s="141">
        <v>2</v>
      </c>
      <c r="AK41" s="141">
        <v>2</v>
      </c>
      <c r="AL41" s="141">
        <v>2</v>
      </c>
      <c r="AM41" s="141">
        <v>3</v>
      </c>
      <c r="AN41" s="141">
        <v>2</v>
      </c>
      <c r="AO41" s="141">
        <v>2</v>
      </c>
      <c r="AP41" s="141">
        <v>2</v>
      </c>
      <c r="AQ41" s="141">
        <v>2</v>
      </c>
      <c r="AR41" s="141">
        <v>5</v>
      </c>
      <c r="AS41" s="141">
        <v>2</v>
      </c>
      <c r="AT41" s="141">
        <v>2</v>
      </c>
      <c r="AU41" s="141">
        <v>1</v>
      </c>
      <c r="AV41" s="141">
        <v>2</v>
      </c>
      <c r="AW41" s="141">
        <v>1</v>
      </c>
      <c r="AX41" s="141">
        <v>1</v>
      </c>
      <c r="AY41" s="141">
        <v>1</v>
      </c>
      <c r="AZ41" s="141">
        <v>1</v>
      </c>
      <c r="BA41" s="141">
        <v>391</v>
      </c>
    </row>
    <row r="42" spans="1:53" x14ac:dyDescent="0.2">
      <c r="A42" s="139">
        <v>1357</v>
      </c>
      <c r="B42" s="141">
        <v>3</v>
      </c>
      <c r="C42" s="141">
        <v>1</v>
      </c>
      <c r="D42" s="141">
        <v>3</v>
      </c>
      <c r="E42" s="141">
        <v>3</v>
      </c>
      <c r="F42" s="141">
        <v>3</v>
      </c>
      <c r="G42" s="141">
        <v>1</v>
      </c>
      <c r="H42" s="141">
        <v>6</v>
      </c>
      <c r="I42" s="141">
        <v>1</v>
      </c>
      <c r="J42" s="141">
        <v>1</v>
      </c>
      <c r="K42" s="141">
        <v>2</v>
      </c>
      <c r="L42" s="141">
        <v>1</v>
      </c>
      <c r="M42" s="141">
        <v>1</v>
      </c>
      <c r="N42" s="141">
        <v>1</v>
      </c>
      <c r="O42" s="141">
        <v>1</v>
      </c>
      <c r="P42" s="141">
        <v>1</v>
      </c>
      <c r="Q42" s="141">
        <v>1</v>
      </c>
      <c r="R42" s="141">
        <v>1</v>
      </c>
      <c r="S42" s="141">
        <v>1</v>
      </c>
      <c r="T42" s="141">
        <v>1</v>
      </c>
      <c r="U42" s="141">
        <v>1</v>
      </c>
      <c r="V42" s="141">
        <v>1</v>
      </c>
      <c r="W42" s="141">
        <v>1</v>
      </c>
      <c r="X42" s="141">
        <v>1</v>
      </c>
      <c r="Y42" s="141"/>
      <c r="Z42" s="141"/>
      <c r="AA42" s="141"/>
      <c r="AB42" s="141"/>
      <c r="AC42" s="141"/>
      <c r="AD42" s="141">
        <v>1</v>
      </c>
      <c r="AE42" s="141">
        <v>1</v>
      </c>
      <c r="AF42" s="141">
        <v>1</v>
      </c>
      <c r="AG42" s="141">
        <v>1</v>
      </c>
      <c r="AH42" s="141">
        <v>1</v>
      </c>
      <c r="AI42" s="141">
        <v>1</v>
      </c>
      <c r="AJ42" s="141">
        <v>1</v>
      </c>
      <c r="AK42" s="141">
        <v>1</v>
      </c>
      <c r="AL42" s="141">
        <v>1</v>
      </c>
      <c r="AM42" s="141">
        <v>2</v>
      </c>
      <c r="AN42" s="141">
        <v>1</v>
      </c>
      <c r="AO42" s="141">
        <v>1</v>
      </c>
      <c r="AP42" s="141">
        <v>1</v>
      </c>
      <c r="AQ42" s="141">
        <v>1</v>
      </c>
      <c r="AR42" s="141">
        <v>5</v>
      </c>
      <c r="AS42" s="141">
        <v>1</v>
      </c>
      <c r="AT42" s="141">
        <v>1</v>
      </c>
      <c r="AU42" s="141">
        <v>2</v>
      </c>
      <c r="AV42" s="141">
        <v>2</v>
      </c>
      <c r="AW42" s="141">
        <v>1</v>
      </c>
      <c r="AX42" s="141">
        <v>1</v>
      </c>
      <c r="AY42" s="141">
        <v>1</v>
      </c>
      <c r="AZ42" s="141">
        <v>1</v>
      </c>
      <c r="BA42" s="141">
        <v>391</v>
      </c>
    </row>
    <row r="43" spans="1:53" x14ac:dyDescent="0.2">
      <c r="A43" s="139">
        <v>1358</v>
      </c>
      <c r="B43" s="141">
        <v>2</v>
      </c>
      <c r="C43" s="141">
        <v>2</v>
      </c>
      <c r="D43" s="141">
        <v>2</v>
      </c>
      <c r="E43" s="141">
        <v>2</v>
      </c>
      <c r="F43" s="141">
        <v>3</v>
      </c>
      <c r="G43" s="141">
        <v>2</v>
      </c>
      <c r="H43" s="141">
        <v>5</v>
      </c>
      <c r="I43" s="141">
        <v>2</v>
      </c>
      <c r="J43" s="141">
        <v>2</v>
      </c>
      <c r="K43" s="141">
        <v>1</v>
      </c>
      <c r="L43" s="141">
        <v>1</v>
      </c>
      <c r="M43" s="141">
        <v>4</v>
      </c>
      <c r="N43" s="141">
        <v>1</v>
      </c>
      <c r="O43" s="141">
        <v>1</v>
      </c>
      <c r="P43" s="141">
        <v>1</v>
      </c>
      <c r="Q43" s="141">
        <v>2</v>
      </c>
      <c r="R43" s="141">
        <v>2</v>
      </c>
      <c r="S43" s="141">
        <v>2</v>
      </c>
      <c r="T43" s="141">
        <v>1</v>
      </c>
      <c r="U43" s="141">
        <v>1</v>
      </c>
      <c r="V43" s="141">
        <v>1</v>
      </c>
      <c r="W43" s="141">
        <v>1</v>
      </c>
      <c r="X43" s="141">
        <v>2</v>
      </c>
      <c r="Y43" s="141"/>
      <c r="Z43" s="141"/>
      <c r="AA43" s="141"/>
      <c r="AB43" s="141"/>
      <c r="AC43" s="141"/>
      <c r="AD43" s="141">
        <v>2</v>
      </c>
      <c r="AE43" s="141">
        <v>2</v>
      </c>
      <c r="AF43" s="141">
        <v>2</v>
      </c>
      <c r="AG43" s="141">
        <v>2</v>
      </c>
      <c r="AH43" s="141">
        <v>2</v>
      </c>
      <c r="AI43" s="141">
        <v>2</v>
      </c>
      <c r="AJ43" s="141">
        <v>2</v>
      </c>
      <c r="AK43" s="141">
        <v>2</v>
      </c>
      <c r="AL43" s="141">
        <v>2</v>
      </c>
      <c r="AM43" s="141">
        <v>3</v>
      </c>
      <c r="AN43" s="141">
        <v>2</v>
      </c>
      <c r="AO43" s="141">
        <v>2</v>
      </c>
      <c r="AP43" s="141">
        <v>2</v>
      </c>
      <c r="AQ43" s="141">
        <v>2</v>
      </c>
      <c r="AR43" s="141">
        <v>2</v>
      </c>
      <c r="AS43" s="141">
        <v>2</v>
      </c>
      <c r="AT43" s="141">
        <v>1</v>
      </c>
      <c r="AU43" s="141">
        <v>2</v>
      </c>
      <c r="AV43" s="141">
        <v>2</v>
      </c>
      <c r="AW43" s="141">
        <v>2</v>
      </c>
      <c r="AX43" s="141">
        <v>1</v>
      </c>
      <c r="AY43" s="141">
        <v>1</v>
      </c>
      <c r="AZ43" s="141">
        <v>2</v>
      </c>
      <c r="BA43" s="141">
        <v>391</v>
      </c>
    </row>
    <row r="44" spans="1:53" x14ac:dyDescent="0.2">
      <c r="A44" s="139">
        <v>1359</v>
      </c>
      <c r="B44" s="141">
        <v>2</v>
      </c>
      <c r="C44" s="141">
        <v>2</v>
      </c>
      <c r="D44" s="141">
        <v>4</v>
      </c>
      <c r="E44" s="141">
        <v>3</v>
      </c>
      <c r="F44" s="141">
        <v>2</v>
      </c>
      <c r="G44" s="141">
        <v>1</v>
      </c>
      <c r="H44" s="141">
        <v>6</v>
      </c>
      <c r="I44" s="141">
        <v>2</v>
      </c>
      <c r="J44" s="141">
        <v>2</v>
      </c>
      <c r="K44" s="141">
        <v>1</v>
      </c>
      <c r="L44" s="141">
        <v>1</v>
      </c>
      <c r="M44" s="141">
        <v>1</v>
      </c>
      <c r="N44" s="141">
        <v>1</v>
      </c>
      <c r="O44" s="141">
        <v>2</v>
      </c>
      <c r="P44" s="141">
        <v>1</v>
      </c>
      <c r="Q44" s="141">
        <v>1</v>
      </c>
      <c r="R44" s="141">
        <v>1</v>
      </c>
      <c r="S44" s="141">
        <v>2</v>
      </c>
      <c r="T44" s="141">
        <v>2</v>
      </c>
      <c r="U44" s="141">
        <v>2</v>
      </c>
      <c r="V44" s="141"/>
      <c r="W44" s="141"/>
      <c r="X44" s="141"/>
      <c r="Y44" s="141">
        <v>1</v>
      </c>
      <c r="Z44" s="141">
        <v>2</v>
      </c>
      <c r="AA44" s="141">
        <v>2</v>
      </c>
      <c r="AB44" s="141"/>
      <c r="AC44" s="141"/>
      <c r="AD44" s="141">
        <v>2</v>
      </c>
      <c r="AE44" s="141">
        <v>2</v>
      </c>
      <c r="AF44" s="141">
        <v>2</v>
      </c>
      <c r="AG44" s="141">
        <v>1</v>
      </c>
      <c r="AH44" s="141">
        <v>3</v>
      </c>
      <c r="AI44" s="141">
        <v>2</v>
      </c>
      <c r="AJ44" s="141">
        <v>2</v>
      </c>
      <c r="AK44" s="141">
        <v>2</v>
      </c>
      <c r="AL44" s="141">
        <v>2</v>
      </c>
      <c r="AM44" s="141">
        <v>3</v>
      </c>
      <c r="AN44" s="141">
        <v>2</v>
      </c>
      <c r="AO44" s="141">
        <v>2</v>
      </c>
      <c r="AP44" s="141">
        <v>2</v>
      </c>
      <c r="AQ44" s="141">
        <v>2</v>
      </c>
      <c r="AR44" s="141">
        <v>3</v>
      </c>
      <c r="AS44" s="141">
        <v>2</v>
      </c>
      <c r="AT44" s="141">
        <v>2</v>
      </c>
      <c r="AU44" s="141">
        <v>2</v>
      </c>
      <c r="AV44" s="141">
        <v>2</v>
      </c>
      <c r="AW44" s="141">
        <v>2</v>
      </c>
      <c r="AX44" s="141">
        <v>2</v>
      </c>
      <c r="AY44" s="141">
        <v>2</v>
      </c>
      <c r="AZ44" s="141">
        <v>1</v>
      </c>
      <c r="BA44" s="141">
        <v>391</v>
      </c>
    </row>
    <row r="45" spans="1:53" x14ac:dyDescent="0.2">
      <c r="A45" s="139">
        <v>1360</v>
      </c>
      <c r="B45" s="141">
        <v>3</v>
      </c>
      <c r="C45" s="141">
        <v>2</v>
      </c>
      <c r="D45" s="141">
        <v>2</v>
      </c>
      <c r="E45" s="141">
        <v>1</v>
      </c>
      <c r="F45" s="141">
        <v>2</v>
      </c>
      <c r="G45" s="141">
        <v>1</v>
      </c>
      <c r="H45" s="141">
        <v>5</v>
      </c>
      <c r="I45" s="141">
        <v>1</v>
      </c>
      <c r="J45" s="141">
        <v>2</v>
      </c>
      <c r="K45" s="141">
        <v>1</v>
      </c>
      <c r="L45" s="141">
        <v>1</v>
      </c>
      <c r="M45" s="141">
        <v>2</v>
      </c>
      <c r="N45" s="141">
        <v>1</v>
      </c>
      <c r="O45" s="141">
        <v>1</v>
      </c>
      <c r="P45" s="141">
        <v>1</v>
      </c>
      <c r="Q45" s="141">
        <v>1</v>
      </c>
      <c r="R45" s="141">
        <v>1</v>
      </c>
      <c r="S45" s="141">
        <v>1</v>
      </c>
      <c r="T45" s="141">
        <v>1</v>
      </c>
      <c r="U45" s="141">
        <v>1</v>
      </c>
      <c r="V45" s="141"/>
      <c r="W45" s="141"/>
      <c r="X45" s="141"/>
      <c r="Y45" s="141">
        <v>1</v>
      </c>
      <c r="Z45" s="141">
        <v>1</v>
      </c>
      <c r="AA45" s="141">
        <v>1</v>
      </c>
      <c r="AB45" s="141"/>
      <c r="AC45" s="141"/>
      <c r="AD45" s="141">
        <v>1</v>
      </c>
      <c r="AE45" s="141">
        <v>1</v>
      </c>
      <c r="AF45" s="141">
        <v>1</v>
      </c>
      <c r="AG45" s="141">
        <v>3</v>
      </c>
      <c r="AH45" s="141">
        <v>1</v>
      </c>
      <c r="AI45" s="141">
        <v>1</v>
      </c>
      <c r="AJ45" s="141">
        <v>1</v>
      </c>
      <c r="AK45" s="141">
        <v>1</v>
      </c>
      <c r="AL45" s="141">
        <v>2</v>
      </c>
      <c r="AM45" s="141">
        <v>1</v>
      </c>
      <c r="AN45" s="141">
        <v>1</v>
      </c>
      <c r="AO45" s="141">
        <v>1</v>
      </c>
      <c r="AP45" s="141">
        <v>2</v>
      </c>
      <c r="AQ45" s="141">
        <v>1</v>
      </c>
      <c r="AR45" s="141">
        <v>5</v>
      </c>
      <c r="AS45" s="141">
        <v>1</v>
      </c>
      <c r="AT45" s="141">
        <v>1</v>
      </c>
      <c r="AU45" s="141">
        <v>2</v>
      </c>
      <c r="AV45" s="141">
        <v>2</v>
      </c>
      <c r="AW45" s="141">
        <v>1</v>
      </c>
      <c r="AX45" s="141">
        <v>2</v>
      </c>
      <c r="AY45" s="141">
        <v>1</v>
      </c>
      <c r="AZ45" s="141">
        <v>1</v>
      </c>
      <c r="BA45" s="141">
        <v>391</v>
      </c>
    </row>
    <row r="46" spans="1:53" x14ac:dyDescent="0.2">
      <c r="A46" s="139">
        <v>1361</v>
      </c>
      <c r="B46" s="141">
        <v>4</v>
      </c>
      <c r="C46" s="141">
        <v>2</v>
      </c>
      <c r="D46" s="141">
        <v>5</v>
      </c>
      <c r="E46" s="141">
        <v>5</v>
      </c>
      <c r="F46" s="141">
        <v>3</v>
      </c>
      <c r="G46" s="141">
        <v>1</v>
      </c>
      <c r="H46" s="141">
        <v>5</v>
      </c>
      <c r="I46" s="141">
        <v>1</v>
      </c>
      <c r="J46" s="141">
        <v>2</v>
      </c>
      <c r="K46" s="141">
        <v>2</v>
      </c>
      <c r="L46" s="141">
        <v>1</v>
      </c>
      <c r="M46" s="141">
        <v>1</v>
      </c>
      <c r="N46" s="141">
        <v>1</v>
      </c>
      <c r="O46" s="141">
        <v>1</v>
      </c>
      <c r="P46" s="141">
        <v>1</v>
      </c>
      <c r="Q46" s="141">
        <v>1</v>
      </c>
      <c r="R46" s="141">
        <v>1</v>
      </c>
      <c r="S46" s="141">
        <v>1</v>
      </c>
      <c r="T46" s="141">
        <v>1</v>
      </c>
      <c r="U46" s="141">
        <v>1</v>
      </c>
      <c r="V46" s="141">
        <v>1</v>
      </c>
      <c r="W46" s="141">
        <v>1</v>
      </c>
      <c r="X46" s="141">
        <v>1</v>
      </c>
      <c r="Y46" s="141"/>
      <c r="Z46" s="141"/>
      <c r="AA46" s="141"/>
      <c r="AB46" s="141"/>
      <c r="AC46" s="141"/>
      <c r="AD46" s="141">
        <v>1</v>
      </c>
      <c r="AE46" s="141">
        <v>1</v>
      </c>
      <c r="AF46" s="141">
        <v>1</v>
      </c>
      <c r="AG46" s="141">
        <v>4</v>
      </c>
      <c r="AH46" s="141">
        <v>1</v>
      </c>
      <c r="AI46" s="141">
        <v>1</v>
      </c>
      <c r="AJ46" s="141">
        <v>1</v>
      </c>
      <c r="AK46" s="141">
        <v>1</v>
      </c>
      <c r="AL46" s="141">
        <v>1</v>
      </c>
      <c r="AM46" s="141">
        <v>2</v>
      </c>
      <c r="AN46" s="141">
        <v>1</v>
      </c>
      <c r="AO46" s="141">
        <v>1</v>
      </c>
      <c r="AP46" s="141">
        <v>1</v>
      </c>
      <c r="AQ46" s="141">
        <v>1</v>
      </c>
      <c r="AR46" s="141">
        <v>5</v>
      </c>
      <c r="AS46" s="141">
        <v>1</v>
      </c>
      <c r="AT46" s="141">
        <v>2</v>
      </c>
      <c r="AU46" s="141">
        <v>1</v>
      </c>
      <c r="AV46" s="141">
        <v>1</v>
      </c>
      <c r="AW46" s="141">
        <v>1</v>
      </c>
      <c r="AX46" s="141">
        <v>1</v>
      </c>
      <c r="AY46" s="141">
        <v>4</v>
      </c>
      <c r="AZ46" s="141">
        <v>1</v>
      </c>
      <c r="BA46" s="141">
        <v>391</v>
      </c>
    </row>
    <row r="47" spans="1:53" x14ac:dyDescent="0.2">
      <c r="A47" s="139">
        <v>1362</v>
      </c>
      <c r="B47" s="141">
        <v>1</v>
      </c>
      <c r="C47" s="141">
        <v>1</v>
      </c>
      <c r="D47" s="141">
        <v>2</v>
      </c>
      <c r="E47" s="141">
        <v>2</v>
      </c>
      <c r="F47" s="141">
        <v>2</v>
      </c>
      <c r="G47" s="141">
        <v>1</v>
      </c>
      <c r="H47" s="141">
        <v>6</v>
      </c>
      <c r="I47" s="141">
        <v>3</v>
      </c>
      <c r="J47" s="141">
        <v>2</v>
      </c>
      <c r="K47" s="141">
        <v>1</v>
      </c>
      <c r="L47" s="141">
        <v>1</v>
      </c>
      <c r="M47" s="141">
        <v>4</v>
      </c>
      <c r="N47" s="141">
        <v>2</v>
      </c>
      <c r="O47" s="141">
        <v>2</v>
      </c>
      <c r="P47" s="141">
        <v>1</v>
      </c>
      <c r="Q47" s="141">
        <v>1</v>
      </c>
      <c r="R47" s="141">
        <v>1</v>
      </c>
      <c r="S47" s="141">
        <v>2</v>
      </c>
      <c r="T47" s="141">
        <v>2</v>
      </c>
      <c r="U47" s="141">
        <v>3</v>
      </c>
      <c r="V47" s="141"/>
      <c r="W47" s="141"/>
      <c r="X47" s="141"/>
      <c r="Y47" s="141">
        <v>2</v>
      </c>
      <c r="Z47" s="141">
        <v>4</v>
      </c>
      <c r="AA47" s="141">
        <v>5</v>
      </c>
      <c r="AB47" s="141"/>
      <c r="AC47" s="141"/>
      <c r="AD47" s="141">
        <v>3</v>
      </c>
      <c r="AE47" s="141">
        <v>3</v>
      </c>
      <c r="AF47" s="141">
        <v>2</v>
      </c>
      <c r="AG47" s="141">
        <v>1</v>
      </c>
      <c r="AH47" s="141">
        <v>2</v>
      </c>
      <c r="AI47" s="141">
        <v>2</v>
      </c>
      <c r="AJ47" s="141">
        <v>3</v>
      </c>
      <c r="AK47" s="141">
        <v>4</v>
      </c>
      <c r="AL47" s="141">
        <v>4</v>
      </c>
      <c r="AM47" s="141">
        <v>1</v>
      </c>
      <c r="AN47" s="141">
        <v>3</v>
      </c>
      <c r="AO47" s="141">
        <v>2</v>
      </c>
      <c r="AP47" s="141">
        <v>2</v>
      </c>
      <c r="AQ47" s="141">
        <v>2</v>
      </c>
      <c r="AR47" s="141">
        <v>3</v>
      </c>
      <c r="AS47" s="141">
        <v>1</v>
      </c>
      <c r="AT47" s="141">
        <v>1</v>
      </c>
      <c r="AU47" s="141">
        <v>1</v>
      </c>
      <c r="AV47" s="141">
        <v>1</v>
      </c>
      <c r="AW47" s="141">
        <v>1</v>
      </c>
      <c r="AX47" s="141">
        <v>2</v>
      </c>
      <c r="AY47" s="141">
        <v>4</v>
      </c>
      <c r="AZ47" s="141">
        <v>5</v>
      </c>
      <c r="BA47" s="141">
        <v>391</v>
      </c>
    </row>
    <row r="48" spans="1:53" x14ac:dyDescent="0.2">
      <c r="A48" s="139">
        <v>1363</v>
      </c>
      <c r="B48" s="141">
        <v>2</v>
      </c>
      <c r="C48" s="141">
        <v>2</v>
      </c>
      <c r="D48" s="141">
        <v>3</v>
      </c>
      <c r="E48" s="141">
        <v>3</v>
      </c>
      <c r="F48" s="141">
        <v>3</v>
      </c>
      <c r="G48" s="141">
        <v>1</v>
      </c>
      <c r="H48" s="141">
        <v>6</v>
      </c>
      <c r="I48" s="141">
        <v>3</v>
      </c>
      <c r="J48" s="141">
        <v>2</v>
      </c>
      <c r="K48" s="141">
        <v>2</v>
      </c>
      <c r="L48" s="141">
        <v>2</v>
      </c>
      <c r="M48" s="141">
        <v>2</v>
      </c>
      <c r="N48" s="141">
        <v>2</v>
      </c>
      <c r="O48" s="141">
        <v>1</v>
      </c>
      <c r="P48" s="141">
        <v>1</v>
      </c>
      <c r="Q48" s="141">
        <v>2</v>
      </c>
      <c r="R48" s="141">
        <v>1</v>
      </c>
      <c r="S48" s="141">
        <v>1</v>
      </c>
      <c r="T48" s="141">
        <v>1</v>
      </c>
      <c r="U48" s="141">
        <v>1</v>
      </c>
      <c r="V48" s="141">
        <v>1</v>
      </c>
      <c r="W48" s="141">
        <v>1</v>
      </c>
      <c r="X48" s="141">
        <v>1</v>
      </c>
      <c r="Y48" s="141"/>
      <c r="Z48" s="141"/>
      <c r="AA48" s="141"/>
      <c r="AB48" s="141"/>
      <c r="AC48" s="141"/>
      <c r="AD48" s="141">
        <v>3</v>
      </c>
      <c r="AE48" s="141">
        <v>2</v>
      </c>
      <c r="AF48" s="141">
        <v>1</v>
      </c>
      <c r="AG48" s="141">
        <v>1</v>
      </c>
      <c r="AH48" s="141">
        <v>3</v>
      </c>
      <c r="AI48" s="141">
        <v>2</v>
      </c>
      <c r="AJ48" s="141">
        <v>1</v>
      </c>
      <c r="AK48" s="141">
        <v>1</v>
      </c>
      <c r="AL48" s="141">
        <v>1</v>
      </c>
      <c r="AM48" s="141">
        <v>2</v>
      </c>
      <c r="AN48" s="141">
        <v>1</v>
      </c>
      <c r="AO48" s="141">
        <v>1</v>
      </c>
      <c r="AP48" s="141">
        <v>1</v>
      </c>
      <c r="AQ48" s="141">
        <v>1</v>
      </c>
      <c r="AR48" s="141">
        <v>1</v>
      </c>
      <c r="AS48" s="141">
        <v>1</v>
      </c>
      <c r="AT48" s="141">
        <v>1</v>
      </c>
      <c r="AU48" s="141">
        <v>2</v>
      </c>
      <c r="AV48" s="141">
        <v>2</v>
      </c>
      <c r="AW48" s="141">
        <v>1</v>
      </c>
      <c r="AX48" s="141">
        <v>2</v>
      </c>
      <c r="AY48" s="141">
        <v>1</v>
      </c>
      <c r="AZ48" s="141">
        <v>1</v>
      </c>
      <c r="BA48" s="141">
        <v>391</v>
      </c>
    </row>
    <row r="49" spans="1:53" x14ac:dyDescent="0.2">
      <c r="A49" s="139">
        <v>1364</v>
      </c>
      <c r="B49" s="141">
        <v>3</v>
      </c>
      <c r="C49" s="141">
        <v>1</v>
      </c>
      <c r="D49" s="141">
        <v>3</v>
      </c>
      <c r="E49" s="141">
        <v>3</v>
      </c>
      <c r="F49" s="141">
        <v>3</v>
      </c>
      <c r="G49" s="141">
        <v>2</v>
      </c>
      <c r="H49" s="141">
        <v>5</v>
      </c>
      <c r="I49" s="141">
        <v>1</v>
      </c>
      <c r="J49" s="141">
        <v>1</v>
      </c>
      <c r="K49" s="141">
        <v>2</v>
      </c>
      <c r="L49" s="141">
        <v>1</v>
      </c>
      <c r="M49" s="141">
        <v>1</v>
      </c>
      <c r="N49" s="141">
        <v>1</v>
      </c>
      <c r="O49" s="141">
        <v>1</v>
      </c>
      <c r="P49" s="141">
        <v>1</v>
      </c>
      <c r="Q49" s="141">
        <v>1</v>
      </c>
      <c r="R49" s="141">
        <v>1</v>
      </c>
      <c r="S49" s="141">
        <v>1</v>
      </c>
      <c r="T49" s="141">
        <v>1</v>
      </c>
      <c r="U49" s="141">
        <v>1</v>
      </c>
      <c r="V49" s="141">
        <v>1</v>
      </c>
      <c r="W49" s="141">
        <v>1</v>
      </c>
      <c r="X49" s="141">
        <v>1</v>
      </c>
      <c r="Y49" s="141"/>
      <c r="Z49" s="141"/>
      <c r="AA49" s="141"/>
      <c r="AB49" s="141"/>
      <c r="AC49" s="141"/>
      <c r="AD49" s="141">
        <v>1</v>
      </c>
      <c r="AE49" s="141">
        <v>1</v>
      </c>
      <c r="AF49" s="141">
        <v>1</v>
      </c>
      <c r="AG49" s="141">
        <v>4</v>
      </c>
      <c r="AH49" s="141">
        <v>1</v>
      </c>
      <c r="AI49" s="141">
        <v>1</v>
      </c>
      <c r="AJ49" s="141">
        <v>1</v>
      </c>
      <c r="AK49" s="141">
        <v>1</v>
      </c>
      <c r="AL49" s="141">
        <v>1</v>
      </c>
      <c r="AM49" s="141">
        <v>2</v>
      </c>
      <c r="AN49" s="141">
        <v>1</v>
      </c>
      <c r="AO49" s="141">
        <v>1</v>
      </c>
      <c r="AP49" s="141">
        <v>1</v>
      </c>
      <c r="AQ49" s="141">
        <v>1</v>
      </c>
      <c r="AR49" s="141">
        <v>5</v>
      </c>
      <c r="AS49" s="141">
        <v>1</v>
      </c>
      <c r="AT49" s="141">
        <v>1</v>
      </c>
      <c r="AU49" s="141">
        <v>2</v>
      </c>
      <c r="AV49" s="141">
        <v>1</v>
      </c>
      <c r="AW49" s="141">
        <v>1</v>
      </c>
      <c r="AX49" s="141">
        <v>1</v>
      </c>
      <c r="AY49" s="141">
        <v>3</v>
      </c>
      <c r="AZ49" s="141">
        <v>1</v>
      </c>
      <c r="BA49" s="141">
        <v>391</v>
      </c>
    </row>
    <row r="50" spans="1:53" x14ac:dyDescent="0.2">
      <c r="A50" s="139">
        <v>1365</v>
      </c>
      <c r="B50" s="141">
        <v>2</v>
      </c>
      <c r="C50" s="141">
        <v>2</v>
      </c>
      <c r="D50" s="141">
        <v>2</v>
      </c>
      <c r="E50" s="141">
        <v>2</v>
      </c>
      <c r="F50" s="141">
        <v>3</v>
      </c>
      <c r="G50" s="141">
        <v>2</v>
      </c>
      <c r="H50" s="141">
        <v>5</v>
      </c>
      <c r="I50" s="141">
        <v>1</v>
      </c>
      <c r="J50" s="141">
        <v>1</v>
      </c>
      <c r="K50" s="141">
        <v>2</v>
      </c>
      <c r="L50" s="141">
        <v>1</v>
      </c>
      <c r="M50" s="141">
        <v>4</v>
      </c>
      <c r="N50" s="141">
        <v>2</v>
      </c>
      <c r="O50" s="141">
        <v>2</v>
      </c>
      <c r="P50" s="141">
        <v>1</v>
      </c>
      <c r="Q50" s="141">
        <v>1</v>
      </c>
      <c r="R50" s="141">
        <v>2</v>
      </c>
      <c r="S50" s="141">
        <v>1</v>
      </c>
      <c r="T50" s="141">
        <v>1</v>
      </c>
      <c r="U50" s="141">
        <v>1</v>
      </c>
      <c r="V50" s="141">
        <v>2</v>
      </c>
      <c r="W50" s="141">
        <v>1</v>
      </c>
      <c r="X50" s="141">
        <v>2</v>
      </c>
      <c r="Y50" s="141"/>
      <c r="Z50" s="141"/>
      <c r="AA50" s="141"/>
      <c r="AB50" s="141"/>
      <c r="AC50" s="141"/>
      <c r="AD50" s="141">
        <v>1</v>
      </c>
      <c r="AE50" s="141">
        <v>2</v>
      </c>
      <c r="AF50" s="141">
        <v>1</v>
      </c>
      <c r="AG50" s="141">
        <v>2</v>
      </c>
      <c r="AH50" s="141">
        <v>2</v>
      </c>
      <c r="AI50" s="141">
        <v>2</v>
      </c>
      <c r="AJ50" s="141">
        <v>2</v>
      </c>
      <c r="AK50" s="141">
        <v>1</v>
      </c>
      <c r="AL50" s="141">
        <v>2</v>
      </c>
      <c r="AM50" s="141">
        <v>2</v>
      </c>
      <c r="AN50" s="141">
        <v>1</v>
      </c>
      <c r="AO50" s="141">
        <v>1</v>
      </c>
      <c r="AP50" s="141">
        <v>2</v>
      </c>
      <c r="AQ50" s="141">
        <v>1</v>
      </c>
      <c r="AR50" s="141">
        <v>5</v>
      </c>
      <c r="AS50" s="141">
        <v>3</v>
      </c>
      <c r="AT50" s="141">
        <v>1</v>
      </c>
      <c r="AU50" s="141">
        <v>2</v>
      </c>
      <c r="AV50" s="141">
        <v>1</v>
      </c>
      <c r="AW50" s="141">
        <v>1</v>
      </c>
      <c r="AX50" s="141">
        <v>2</v>
      </c>
      <c r="AY50" s="141">
        <v>4</v>
      </c>
      <c r="AZ50" s="141">
        <v>5</v>
      </c>
      <c r="BA50" s="141">
        <v>391</v>
      </c>
    </row>
    <row r="51" spans="1:53" x14ac:dyDescent="0.2">
      <c r="A51" s="139">
        <v>1366</v>
      </c>
      <c r="B51" s="141">
        <v>2</v>
      </c>
      <c r="C51" s="141">
        <v>2</v>
      </c>
      <c r="D51" s="141">
        <v>3</v>
      </c>
      <c r="E51" s="141">
        <v>3</v>
      </c>
      <c r="F51" s="141">
        <v>3</v>
      </c>
      <c r="G51" s="141">
        <v>2</v>
      </c>
      <c r="H51" s="141">
        <v>6</v>
      </c>
      <c r="I51" s="141">
        <v>1</v>
      </c>
      <c r="J51" s="141">
        <v>1</v>
      </c>
      <c r="K51" s="141">
        <v>2</v>
      </c>
      <c r="L51" s="141">
        <v>1</v>
      </c>
      <c r="M51" s="141">
        <v>1</v>
      </c>
      <c r="N51" s="141">
        <v>1</v>
      </c>
      <c r="O51" s="141">
        <v>1</v>
      </c>
      <c r="P51" s="141">
        <v>1</v>
      </c>
      <c r="Q51" s="141">
        <v>1</v>
      </c>
      <c r="R51" s="141">
        <v>1</v>
      </c>
      <c r="S51" s="141">
        <v>1</v>
      </c>
      <c r="T51" s="141">
        <v>1</v>
      </c>
      <c r="U51" s="141">
        <v>1</v>
      </c>
      <c r="V51" s="141">
        <v>1</v>
      </c>
      <c r="W51" s="141">
        <v>1</v>
      </c>
      <c r="X51" s="141">
        <v>1</v>
      </c>
      <c r="Y51" s="141"/>
      <c r="Z51" s="141"/>
      <c r="AA51" s="141"/>
      <c r="AB51" s="141"/>
      <c r="AC51" s="141"/>
      <c r="AD51" s="141">
        <v>1</v>
      </c>
      <c r="AE51" s="141">
        <v>1</v>
      </c>
      <c r="AF51" s="141">
        <v>1</v>
      </c>
      <c r="AG51" s="141">
        <v>4</v>
      </c>
      <c r="AH51" s="141">
        <v>1</v>
      </c>
      <c r="AI51" s="141">
        <v>1</v>
      </c>
      <c r="AJ51" s="141">
        <v>1</v>
      </c>
      <c r="AK51" s="141">
        <v>1</v>
      </c>
      <c r="AL51" s="141">
        <v>1</v>
      </c>
      <c r="AM51" s="141">
        <v>3</v>
      </c>
      <c r="AN51" s="141">
        <v>1</v>
      </c>
      <c r="AO51" s="141">
        <v>1</v>
      </c>
      <c r="AP51" s="141">
        <v>1</v>
      </c>
      <c r="AQ51" s="141">
        <v>1</v>
      </c>
      <c r="AR51" s="141">
        <v>5</v>
      </c>
      <c r="AS51" s="141">
        <v>1</v>
      </c>
      <c r="AT51" s="141">
        <v>2</v>
      </c>
      <c r="AU51" s="141">
        <v>2</v>
      </c>
      <c r="AV51" s="141">
        <v>1</v>
      </c>
      <c r="AW51" s="141">
        <v>1</v>
      </c>
      <c r="AX51" s="141">
        <v>1</v>
      </c>
      <c r="AY51" s="141">
        <v>3</v>
      </c>
      <c r="AZ51" s="141">
        <v>1</v>
      </c>
      <c r="BA51" s="141">
        <v>391</v>
      </c>
    </row>
    <row r="52" spans="1:53" x14ac:dyDescent="0.2">
      <c r="A52" s="139">
        <v>1367</v>
      </c>
      <c r="B52" s="141">
        <v>2</v>
      </c>
      <c r="C52" s="141">
        <v>1</v>
      </c>
      <c r="D52" s="141">
        <v>2</v>
      </c>
      <c r="E52" s="141">
        <v>2</v>
      </c>
      <c r="F52" s="141">
        <v>3</v>
      </c>
      <c r="G52" s="141">
        <v>1</v>
      </c>
      <c r="H52" s="141">
        <v>5</v>
      </c>
      <c r="I52" s="141">
        <v>1</v>
      </c>
      <c r="J52" s="141">
        <v>2</v>
      </c>
      <c r="K52" s="141">
        <v>2</v>
      </c>
      <c r="L52" s="141">
        <v>1</v>
      </c>
      <c r="M52" s="141">
        <v>2</v>
      </c>
      <c r="N52" s="141">
        <v>1</v>
      </c>
      <c r="O52" s="141">
        <v>1</v>
      </c>
      <c r="P52" s="141">
        <v>1</v>
      </c>
      <c r="Q52" s="141">
        <v>1</v>
      </c>
      <c r="R52" s="141">
        <v>1</v>
      </c>
      <c r="S52" s="141">
        <v>1</v>
      </c>
      <c r="T52" s="141">
        <v>1</v>
      </c>
      <c r="U52" s="141">
        <v>3</v>
      </c>
      <c r="V52" s="141">
        <v>1</v>
      </c>
      <c r="W52" s="141">
        <v>1</v>
      </c>
      <c r="X52" s="141">
        <v>1</v>
      </c>
      <c r="Y52" s="141"/>
      <c r="Z52" s="141"/>
      <c r="AA52" s="141"/>
      <c r="AB52" s="141"/>
      <c r="AC52" s="141"/>
      <c r="AD52" s="141">
        <v>4</v>
      </c>
      <c r="AE52" s="141">
        <v>3</v>
      </c>
      <c r="AF52" s="141">
        <v>1</v>
      </c>
      <c r="AG52" s="141">
        <v>2</v>
      </c>
      <c r="AH52" s="141">
        <v>2</v>
      </c>
      <c r="AI52" s="141">
        <v>1</v>
      </c>
      <c r="AJ52" s="141">
        <v>2</v>
      </c>
      <c r="AK52" s="141">
        <v>2</v>
      </c>
      <c r="AL52" s="141">
        <v>4</v>
      </c>
      <c r="AM52" s="141">
        <v>3</v>
      </c>
      <c r="AN52" s="141">
        <v>4</v>
      </c>
      <c r="AO52" s="141">
        <v>1</v>
      </c>
      <c r="AP52" s="141">
        <v>2</v>
      </c>
      <c r="AQ52" s="141">
        <v>1</v>
      </c>
      <c r="AR52" s="141">
        <v>2</v>
      </c>
      <c r="AS52" s="141">
        <v>2</v>
      </c>
      <c r="AT52" s="141">
        <v>1</v>
      </c>
      <c r="AU52" s="141">
        <v>2</v>
      </c>
      <c r="AV52" s="141">
        <v>1</v>
      </c>
      <c r="AW52" s="141">
        <v>1</v>
      </c>
      <c r="AX52" s="141">
        <v>2</v>
      </c>
      <c r="AY52" s="141">
        <v>1</v>
      </c>
      <c r="AZ52" s="141">
        <v>1</v>
      </c>
      <c r="BA52" s="141">
        <v>391</v>
      </c>
    </row>
    <row r="53" spans="1:53" x14ac:dyDescent="0.2">
      <c r="A53" s="139">
        <v>1368</v>
      </c>
      <c r="B53" s="141">
        <v>5</v>
      </c>
      <c r="C53" s="141">
        <v>2</v>
      </c>
      <c r="D53" s="141">
        <v>3</v>
      </c>
      <c r="E53" s="141">
        <v>3</v>
      </c>
      <c r="F53" s="141">
        <v>3</v>
      </c>
      <c r="G53" s="141">
        <v>2</v>
      </c>
      <c r="H53" s="141">
        <v>6</v>
      </c>
      <c r="I53" s="141">
        <v>1</v>
      </c>
      <c r="J53" s="141">
        <v>1</v>
      </c>
      <c r="K53" s="141">
        <v>2</v>
      </c>
      <c r="L53" s="141">
        <v>1</v>
      </c>
      <c r="M53" s="141">
        <v>1</v>
      </c>
      <c r="N53" s="141">
        <v>1</v>
      </c>
      <c r="O53" s="141">
        <v>1</v>
      </c>
      <c r="P53" s="141">
        <v>1</v>
      </c>
      <c r="Q53" s="141">
        <v>2</v>
      </c>
      <c r="R53" s="141">
        <v>1</v>
      </c>
      <c r="S53" s="141">
        <v>1</v>
      </c>
      <c r="T53" s="141">
        <v>1</v>
      </c>
      <c r="U53" s="141">
        <v>1</v>
      </c>
      <c r="V53" s="141">
        <v>1</v>
      </c>
      <c r="W53" s="141">
        <v>1</v>
      </c>
      <c r="X53" s="141">
        <v>2</v>
      </c>
      <c r="Y53" s="141"/>
      <c r="Z53" s="141"/>
      <c r="AA53" s="141"/>
      <c r="AB53" s="141"/>
      <c r="AC53" s="141"/>
      <c r="AD53" s="141">
        <v>2</v>
      </c>
      <c r="AE53" s="141">
        <v>2</v>
      </c>
      <c r="AF53" s="141">
        <v>1</v>
      </c>
      <c r="AG53" s="141">
        <v>4</v>
      </c>
      <c r="AH53" s="141">
        <v>1</v>
      </c>
      <c r="AI53" s="141">
        <v>1</v>
      </c>
      <c r="AJ53" s="141">
        <v>1</v>
      </c>
      <c r="AK53" s="141">
        <v>2</v>
      </c>
      <c r="AL53" s="141">
        <v>2</v>
      </c>
      <c r="AM53" s="141">
        <v>2</v>
      </c>
      <c r="AN53" s="141">
        <v>1</v>
      </c>
      <c r="AO53" s="141">
        <v>1</v>
      </c>
      <c r="AP53" s="141">
        <v>1</v>
      </c>
      <c r="AQ53" s="141">
        <v>1</v>
      </c>
      <c r="AR53" s="141">
        <v>5</v>
      </c>
      <c r="AS53" s="141">
        <v>1</v>
      </c>
      <c r="AT53" s="141">
        <v>1</v>
      </c>
      <c r="AU53" s="141">
        <v>2</v>
      </c>
      <c r="AV53" s="141">
        <v>1</v>
      </c>
      <c r="AW53" s="141">
        <v>1</v>
      </c>
      <c r="AX53" s="141">
        <v>1</v>
      </c>
      <c r="AY53" s="141">
        <v>3</v>
      </c>
      <c r="AZ53" s="141">
        <v>1</v>
      </c>
      <c r="BA53" s="141">
        <v>391</v>
      </c>
    </row>
    <row r="54" spans="1:53" x14ac:dyDescent="0.2">
      <c r="V54" s="139"/>
      <c r="W54" s="139"/>
      <c r="X54" s="139"/>
      <c r="Y54" s="139"/>
      <c r="Z54" s="139"/>
      <c r="AA54" s="139"/>
      <c r="AB54" s="139"/>
      <c r="AC54" s="139"/>
      <c r="AE54" s="139"/>
      <c r="AF54" s="139"/>
      <c r="AG54" s="139"/>
      <c r="AH54" s="139"/>
      <c r="AR54" s="139"/>
    </row>
    <row r="55" spans="1:53" x14ac:dyDescent="0.2">
      <c r="V55" s="139"/>
      <c r="W55" s="139"/>
      <c r="X55" s="139"/>
      <c r="Y55" s="139"/>
      <c r="Z55" s="139"/>
      <c r="AA55" s="139"/>
      <c r="AB55" s="139"/>
      <c r="AC55" s="139"/>
      <c r="AE55" s="139"/>
      <c r="AF55" s="139"/>
      <c r="AG55" s="139"/>
      <c r="AH55" s="139"/>
      <c r="AR55" s="139"/>
    </row>
    <row r="56" spans="1:53" x14ac:dyDescent="0.2">
      <c r="V56" s="139"/>
      <c r="W56" s="139"/>
      <c r="X56" s="139"/>
      <c r="Y56" s="139"/>
      <c r="Z56" s="139"/>
      <c r="AA56" s="139"/>
      <c r="AB56" s="139"/>
      <c r="AC56" s="139"/>
      <c r="AE56" s="139"/>
      <c r="AF56" s="139"/>
      <c r="AG56" s="139"/>
      <c r="AH56" s="139"/>
      <c r="AR56" s="139"/>
    </row>
    <row r="57" spans="1:53" x14ac:dyDescent="0.2">
      <c r="V57" s="139"/>
      <c r="W57" s="139"/>
      <c r="X57" s="139"/>
      <c r="Y57" s="139"/>
      <c r="Z57" s="139"/>
      <c r="AA57" s="139"/>
      <c r="AB57" s="139"/>
      <c r="AC57" s="139"/>
      <c r="AE57" s="139"/>
      <c r="AF57" s="139"/>
      <c r="AG57" s="139"/>
      <c r="AH57" s="139"/>
      <c r="AR57" s="139"/>
    </row>
    <row r="58" spans="1:53" x14ac:dyDescent="0.2">
      <c r="V58" s="139"/>
      <c r="W58" s="139"/>
      <c r="X58" s="139"/>
      <c r="Y58" s="139"/>
      <c r="Z58" s="139"/>
      <c r="AA58" s="139"/>
      <c r="AB58" s="139"/>
      <c r="AC58" s="139"/>
      <c r="AE58" s="139"/>
      <c r="AF58" s="139"/>
      <c r="AG58" s="139"/>
      <c r="AH58" s="139"/>
      <c r="AR58" s="139"/>
    </row>
    <row r="59" spans="1:53" x14ac:dyDescent="0.2">
      <c r="V59" s="139"/>
      <c r="W59" s="139"/>
      <c r="X59" s="139"/>
      <c r="Y59" s="139"/>
      <c r="Z59" s="139"/>
      <c r="AA59" s="139"/>
      <c r="AB59" s="139"/>
      <c r="AC59" s="139"/>
      <c r="AE59" s="139"/>
      <c r="AF59" s="139"/>
      <c r="AG59" s="139"/>
      <c r="AH59" s="139"/>
      <c r="AR59" s="139"/>
    </row>
    <row r="60" spans="1:53" x14ac:dyDescent="0.2">
      <c r="V60" s="139"/>
      <c r="W60" s="139"/>
      <c r="X60" s="139"/>
      <c r="Y60" s="139"/>
      <c r="Z60" s="139"/>
      <c r="AA60" s="139"/>
      <c r="AB60" s="139"/>
      <c r="AC60" s="139"/>
      <c r="AE60" s="139"/>
      <c r="AF60" s="139"/>
      <c r="AG60" s="139"/>
      <c r="AH60" s="139"/>
      <c r="AR60" s="139"/>
    </row>
    <row r="61" spans="1:53" x14ac:dyDescent="0.2">
      <c r="V61" s="139"/>
      <c r="W61" s="139"/>
      <c r="X61" s="139"/>
      <c r="Y61" s="139"/>
      <c r="Z61" s="139"/>
      <c r="AA61" s="139"/>
      <c r="AB61" s="139"/>
      <c r="AC61" s="139"/>
      <c r="AE61" s="139"/>
      <c r="AF61" s="139"/>
      <c r="AG61" s="139"/>
      <c r="AH61" s="139"/>
      <c r="AR61" s="139"/>
    </row>
    <row r="62" spans="1:53" x14ac:dyDescent="0.2">
      <c r="V62" s="139"/>
      <c r="W62" s="139"/>
      <c r="X62" s="139"/>
      <c r="Y62" s="139"/>
      <c r="Z62" s="139"/>
      <c r="AA62" s="139"/>
      <c r="AB62" s="139"/>
      <c r="AC62" s="139"/>
      <c r="AE62" s="139"/>
      <c r="AF62" s="139"/>
      <c r="AG62" s="139"/>
      <c r="AH62" s="139"/>
      <c r="AR62" s="139"/>
    </row>
    <row r="63" spans="1:53" x14ac:dyDescent="0.2">
      <c r="V63" s="139"/>
      <c r="W63" s="139"/>
      <c r="X63" s="139"/>
      <c r="Y63" s="139"/>
      <c r="Z63" s="139"/>
      <c r="AA63" s="139"/>
      <c r="AB63" s="139"/>
      <c r="AC63" s="139"/>
      <c r="AE63" s="139"/>
      <c r="AF63" s="139"/>
      <c r="AG63" s="139"/>
      <c r="AH63" s="139"/>
      <c r="AR63" s="139"/>
    </row>
    <row r="64" spans="1:53" x14ac:dyDescent="0.2">
      <c r="V64" s="139"/>
      <c r="W64" s="139"/>
      <c r="X64" s="139"/>
      <c r="Y64" s="139"/>
      <c r="Z64" s="139"/>
      <c r="AA64" s="139"/>
      <c r="AB64" s="139"/>
      <c r="AC64" s="139"/>
      <c r="AE64" s="139"/>
      <c r="AF64" s="139"/>
      <c r="AG64" s="139"/>
      <c r="AH64" s="139"/>
      <c r="AR64" s="139"/>
    </row>
    <row r="65" spans="22:44" x14ac:dyDescent="0.2">
      <c r="V65" s="139"/>
      <c r="W65" s="139"/>
      <c r="X65" s="139"/>
      <c r="Y65" s="139"/>
      <c r="Z65" s="139"/>
      <c r="AA65" s="139"/>
      <c r="AB65" s="139"/>
      <c r="AC65" s="139"/>
      <c r="AE65" s="139"/>
      <c r="AF65" s="139"/>
      <c r="AG65" s="139"/>
      <c r="AH65" s="139"/>
      <c r="AR65" s="139"/>
    </row>
    <row r="66" spans="22:44" x14ac:dyDescent="0.2">
      <c r="V66" s="139"/>
      <c r="W66" s="139"/>
      <c r="X66" s="139"/>
      <c r="Y66" s="139"/>
      <c r="Z66" s="139"/>
      <c r="AA66" s="139"/>
      <c r="AB66" s="139"/>
      <c r="AC66" s="139"/>
      <c r="AE66" s="139"/>
      <c r="AF66" s="139"/>
      <c r="AG66" s="139"/>
      <c r="AH66" s="139"/>
      <c r="AR66" s="139"/>
    </row>
    <row r="67" spans="22:44" x14ac:dyDescent="0.2">
      <c r="V67" s="139"/>
      <c r="W67" s="139"/>
      <c r="X67" s="139"/>
      <c r="Y67" s="139"/>
      <c r="Z67" s="139"/>
      <c r="AA67" s="139"/>
      <c r="AB67" s="139"/>
      <c r="AC67" s="139"/>
      <c r="AE67" s="139"/>
      <c r="AF67" s="139"/>
      <c r="AG67" s="139"/>
      <c r="AH67" s="139"/>
      <c r="AR67" s="139"/>
    </row>
    <row r="68" spans="22:44" x14ac:dyDescent="0.2">
      <c r="V68" s="139"/>
      <c r="W68" s="139"/>
      <c r="X68" s="139"/>
      <c r="Y68" s="139"/>
      <c r="Z68" s="139"/>
      <c r="AA68" s="139"/>
      <c r="AB68" s="139"/>
      <c r="AC68" s="139"/>
      <c r="AE68" s="139"/>
      <c r="AF68" s="139"/>
      <c r="AG68" s="139"/>
      <c r="AH68" s="139"/>
      <c r="AR68" s="139"/>
    </row>
    <row r="69" spans="22:44" x14ac:dyDescent="0.2">
      <c r="V69" s="139"/>
      <c r="W69" s="139"/>
      <c r="X69" s="139"/>
      <c r="Y69" s="139"/>
      <c r="Z69" s="139"/>
      <c r="AA69" s="139"/>
      <c r="AB69" s="139"/>
      <c r="AC69" s="139"/>
      <c r="AE69" s="139"/>
      <c r="AF69" s="139"/>
      <c r="AG69" s="139"/>
      <c r="AH69" s="139"/>
      <c r="AR69" s="139"/>
    </row>
    <row r="70" spans="22:44" x14ac:dyDescent="0.2">
      <c r="V70" s="139"/>
      <c r="W70" s="139"/>
      <c r="X70" s="139"/>
      <c r="Y70" s="139"/>
      <c r="Z70" s="139"/>
      <c r="AA70" s="139"/>
      <c r="AB70" s="139"/>
      <c r="AC70" s="139"/>
      <c r="AE70" s="139"/>
      <c r="AF70" s="139"/>
      <c r="AG70" s="139"/>
      <c r="AH70" s="139"/>
      <c r="AR70" s="139"/>
    </row>
    <row r="71" spans="22:44" x14ac:dyDescent="0.2">
      <c r="V71" s="139"/>
      <c r="W71" s="139"/>
      <c r="X71" s="139"/>
      <c r="Y71" s="139"/>
      <c r="Z71" s="139"/>
      <c r="AA71" s="139"/>
      <c r="AB71" s="139"/>
      <c r="AC71" s="139"/>
      <c r="AE71" s="139"/>
      <c r="AF71" s="139"/>
      <c r="AG71" s="139"/>
      <c r="AH71" s="139"/>
      <c r="AR71" s="139"/>
    </row>
    <row r="72" spans="22:44" x14ac:dyDescent="0.2">
      <c r="V72" s="139"/>
      <c r="W72" s="139"/>
      <c r="X72" s="139"/>
      <c r="Y72" s="139"/>
      <c r="Z72" s="139"/>
      <c r="AA72" s="139"/>
      <c r="AB72" s="139"/>
      <c r="AC72" s="139"/>
      <c r="AE72" s="139"/>
      <c r="AF72" s="139"/>
      <c r="AG72" s="139"/>
      <c r="AH72" s="139"/>
      <c r="AR72" s="139"/>
    </row>
    <row r="73" spans="22:44" x14ac:dyDescent="0.2">
      <c r="V73" s="139"/>
      <c r="W73" s="139"/>
      <c r="X73" s="139"/>
      <c r="Y73" s="139"/>
      <c r="Z73" s="139"/>
      <c r="AA73" s="139"/>
      <c r="AB73" s="139"/>
      <c r="AC73" s="139"/>
      <c r="AE73" s="139"/>
      <c r="AF73" s="139"/>
      <c r="AG73" s="139"/>
      <c r="AH73" s="139"/>
      <c r="AR73" s="139"/>
    </row>
    <row r="74" spans="22:44" x14ac:dyDescent="0.2">
      <c r="V74" s="139"/>
      <c r="W74" s="139"/>
      <c r="X74" s="139"/>
      <c r="Y74" s="139"/>
      <c r="Z74" s="139"/>
      <c r="AA74" s="139"/>
      <c r="AB74" s="139"/>
      <c r="AC74" s="139"/>
      <c r="AE74" s="139"/>
      <c r="AF74" s="139"/>
      <c r="AG74" s="139"/>
      <c r="AH74" s="139"/>
      <c r="AR74" s="139"/>
    </row>
    <row r="75" spans="22:44" x14ac:dyDescent="0.2">
      <c r="V75" s="139"/>
      <c r="W75" s="139"/>
      <c r="X75" s="139"/>
      <c r="Y75" s="139"/>
      <c r="Z75" s="139"/>
      <c r="AA75" s="139"/>
      <c r="AB75" s="139"/>
      <c r="AC75" s="139"/>
      <c r="AE75" s="139"/>
      <c r="AF75" s="139"/>
      <c r="AG75" s="139"/>
      <c r="AH75" s="139"/>
      <c r="AR75" s="139"/>
    </row>
    <row r="76" spans="22:44" x14ac:dyDescent="0.2">
      <c r="V76" s="139"/>
      <c r="W76" s="139"/>
      <c r="X76" s="139"/>
      <c r="Y76" s="139"/>
      <c r="Z76" s="139"/>
      <c r="AA76" s="139"/>
      <c r="AB76" s="139"/>
      <c r="AC76" s="139"/>
      <c r="AE76" s="139"/>
      <c r="AF76" s="139"/>
      <c r="AG76" s="139"/>
      <c r="AH76" s="139"/>
      <c r="AR76" s="139"/>
    </row>
    <row r="77" spans="22:44" x14ac:dyDescent="0.2">
      <c r="V77" s="139"/>
      <c r="W77" s="139"/>
      <c r="X77" s="139"/>
      <c r="Y77" s="139"/>
      <c r="Z77" s="139"/>
      <c r="AA77" s="139"/>
      <c r="AB77" s="139"/>
      <c r="AC77" s="139"/>
      <c r="AE77" s="139"/>
      <c r="AF77" s="139"/>
      <c r="AG77" s="139"/>
      <c r="AH77" s="139"/>
      <c r="AR77" s="139"/>
    </row>
    <row r="78" spans="22:44" x14ac:dyDescent="0.2">
      <c r="V78" s="139"/>
      <c r="W78" s="139"/>
      <c r="X78" s="139"/>
      <c r="Y78" s="139"/>
      <c r="Z78" s="139"/>
      <c r="AA78" s="139"/>
      <c r="AB78" s="139"/>
      <c r="AC78" s="139"/>
      <c r="AE78" s="139"/>
      <c r="AF78" s="139"/>
      <c r="AG78" s="139"/>
      <c r="AH78" s="139"/>
      <c r="AR78" s="139"/>
    </row>
    <row r="79" spans="22:44" x14ac:dyDescent="0.2">
      <c r="V79" s="139"/>
      <c r="W79" s="139"/>
      <c r="X79" s="139"/>
      <c r="Y79" s="139"/>
      <c r="Z79" s="139"/>
      <c r="AA79" s="139"/>
      <c r="AB79" s="139"/>
      <c r="AC79" s="139"/>
      <c r="AE79" s="139"/>
      <c r="AF79" s="139"/>
      <c r="AG79" s="139"/>
      <c r="AH79" s="139"/>
      <c r="AR79" s="139"/>
    </row>
    <row r="80" spans="22:44" x14ac:dyDescent="0.2">
      <c r="V80" s="139"/>
      <c r="W80" s="139"/>
      <c r="X80" s="139"/>
      <c r="Y80" s="139"/>
      <c r="Z80" s="139"/>
      <c r="AA80" s="139"/>
      <c r="AB80" s="139"/>
      <c r="AC80" s="139"/>
      <c r="AE80" s="139"/>
      <c r="AF80" s="139"/>
      <c r="AG80" s="139"/>
      <c r="AH80" s="139"/>
      <c r="AR80" s="139"/>
    </row>
    <row r="81" spans="22:44" x14ac:dyDescent="0.2">
      <c r="V81" s="139"/>
      <c r="W81" s="139"/>
      <c r="X81" s="139"/>
      <c r="Y81" s="139"/>
      <c r="Z81" s="139"/>
      <c r="AA81" s="139"/>
      <c r="AB81" s="139"/>
      <c r="AC81" s="139"/>
      <c r="AE81" s="139"/>
      <c r="AF81" s="139"/>
      <c r="AG81" s="139"/>
      <c r="AH81" s="139"/>
      <c r="AR81" s="139"/>
    </row>
    <row r="82" spans="22:44" x14ac:dyDescent="0.2">
      <c r="V82" s="139"/>
      <c r="W82" s="139"/>
      <c r="X82" s="139"/>
      <c r="Y82" s="139"/>
      <c r="Z82" s="139"/>
      <c r="AA82" s="139"/>
      <c r="AB82" s="139"/>
      <c r="AC82" s="139"/>
      <c r="AE82" s="139"/>
      <c r="AF82" s="139"/>
      <c r="AG82" s="139"/>
      <c r="AH82" s="139"/>
      <c r="AR82" s="139"/>
    </row>
    <row r="83" spans="22:44" x14ac:dyDescent="0.2">
      <c r="V83" s="139"/>
      <c r="W83" s="139"/>
      <c r="X83" s="139"/>
      <c r="Y83" s="139"/>
      <c r="Z83" s="139"/>
      <c r="AA83" s="139"/>
      <c r="AB83" s="139"/>
      <c r="AC83" s="139"/>
      <c r="AE83" s="139"/>
      <c r="AF83" s="139"/>
      <c r="AG83" s="139"/>
      <c r="AH83" s="139"/>
      <c r="AR83" s="139"/>
    </row>
    <row r="84" spans="22:44" x14ac:dyDescent="0.2">
      <c r="V84" s="139"/>
      <c r="W84" s="139"/>
      <c r="X84" s="139"/>
      <c r="Y84" s="139"/>
      <c r="Z84" s="139"/>
      <c r="AA84" s="139"/>
      <c r="AB84" s="139"/>
      <c r="AC84" s="139"/>
      <c r="AE84" s="139"/>
      <c r="AF84" s="139"/>
      <c r="AG84" s="139"/>
      <c r="AH84" s="139"/>
      <c r="AR84" s="139"/>
    </row>
    <row r="85" spans="22:44" x14ac:dyDescent="0.2">
      <c r="V85" s="139"/>
      <c r="W85" s="139"/>
      <c r="X85" s="139"/>
      <c r="Y85" s="139"/>
      <c r="Z85" s="139"/>
      <c r="AA85" s="139"/>
      <c r="AB85" s="139"/>
      <c r="AC85" s="139"/>
      <c r="AE85" s="139"/>
      <c r="AF85" s="139"/>
      <c r="AG85" s="139"/>
      <c r="AH85" s="139"/>
      <c r="AR85" s="139"/>
    </row>
    <row r="86" spans="22:44" x14ac:dyDescent="0.2">
      <c r="V86" s="139"/>
      <c r="W86" s="139"/>
      <c r="X86" s="139"/>
      <c r="Y86" s="139"/>
      <c r="Z86" s="139"/>
      <c r="AA86" s="139"/>
      <c r="AB86" s="139"/>
      <c r="AC86" s="139"/>
      <c r="AE86" s="139"/>
      <c r="AF86" s="139"/>
      <c r="AG86" s="139"/>
      <c r="AH86" s="139"/>
      <c r="AR86" s="139"/>
    </row>
    <row r="87" spans="22:44" x14ac:dyDescent="0.2">
      <c r="V87" s="139"/>
      <c r="W87" s="139"/>
      <c r="X87" s="139"/>
      <c r="Y87" s="139"/>
      <c r="Z87" s="139"/>
      <c r="AA87" s="139"/>
      <c r="AB87" s="139"/>
      <c r="AC87" s="139"/>
      <c r="AE87" s="139"/>
      <c r="AF87" s="139"/>
      <c r="AG87" s="139"/>
      <c r="AH87" s="139"/>
      <c r="AR87" s="139"/>
    </row>
    <row r="88" spans="22:44" x14ac:dyDescent="0.2">
      <c r="V88" s="139"/>
      <c r="W88" s="139"/>
      <c r="X88" s="139"/>
      <c r="Y88" s="139"/>
      <c r="Z88" s="139"/>
      <c r="AA88" s="139"/>
      <c r="AB88" s="139"/>
      <c r="AC88" s="139"/>
      <c r="AE88" s="139"/>
      <c r="AF88" s="139"/>
      <c r="AG88" s="139"/>
      <c r="AH88" s="139"/>
      <c r="AR88" s="139"/>
    </row>
    <row r="89" spans="22:44" x14ac:dyDescent="0.2">
      <c r="V89" s="139"/>
      <c r="W89" s="139"/>
      <c r="X89" s="139"/>
      <c r="Y89" s="139"/>
      <c r="Z89" s="139"/>
      <c r="AA89" s="139"/>
      <c r="AB89" s="139"/>
      <c r="AC89" s="139"/>
      <c r="AE89" s="139"/>
      <c r="AF89" s="139"/>
      <c r="AG89" s="139"/>
      <c r="AH89" s="139"/>
      <c r="AR89" s="139"/>
    </row>
    <row r="90" spans="22:44" x14ac:dyDescent="0.2">
      <c r="V90" s="139"/>
      <c r="W90" s="139"/>
      <c r="X90" s="139"/>
      <c r="Y90" s="139"/>
      <c r="Z90" s="139"/>
      <c r="AA90" s="139"/>
      <c r="AB90" s="139"/>
      <c r="AC90" s="139"/>
      <c r="AE90" s="139"/>
      <c r="AF90" s="139"/>
      <c r="AG90" s="139"/>
      <c r="AH90" s="139"/>
      <c r="AR90" s="139"/>
    </row>
    <row r="91" spans="22:44" x14ac:dyDescent="0.2">
      <c r="V91" s="139"/>
      <c r="W91" s="139"/>
      <c r="X91" s="139"/>
      <c r="Y91" s="139"/>
      <c r="Z91" s="139"/>
      <c r="AA91" s="139"/>
      <c r="AB91" s="139"/>
      <c r="AC91" s="139"/>
      <c r="AE91" s="139"/>
      <c r="AF91" s="139"/>
      <c r="AG91" s="139"/>
      <c r="AH91" s="139"/>
      <c r="AR91" s="139"/>
    </row>
    <row r="92" spans="22:44" x14ac:dyDescent="0.2">
      <c r="V92" s="139"/>
      <c r="W92" s="139"/>
      <c r="X92" s="139"/>
      <c r="Y92" s="139"/>
      <c r="Z92" s="139"/>
      <c r="AA92" s="139"/>
      <c r="AB92" s="139"/>
      <c r="AC92" s="139"/>
      <c r="AE92" s="139"/>
      <c r="AF92" s="139"/>
      <c r="AG92" s="139"/>
      <c r="AH92" s="139"/>
      <c r="AR92" s="139"/>
    </row>
    <row r="93" spans="22:44" x14ac:dyDescent="0.2">
      <c r="V93" s="139"/>
      <c r="W93" s="139"/>
      <c r="X93" s="139"/>
      <c r="Y93" s="139"/>
      <c r="Z93" s="139"/>
      <c r="AA93" s="139"/>
      <c r="AB93" s="139"/>
      <c r="AC93" s="139"/>
      <c r="AE93" s="139"/>
      <c r="AF93" s="139"/>
      <c r="AG93" s="139"/>
      <c r="AH93" s="139"/>
      <c r="AR93" s="139"/>
    </row>
    <row r="94" spans="22:44" x14ac:dyDescent="0.2">
      <c r="V94" s="139"/>
      <c r="W94" s="139"/>
      <c r="X94" s="139"/>
      <c r="Y94" s="139"/>
      <c r="Z94" s="139"/>
      <c r="AA94" s="139"/>
      <c r="AB94" s="139"/>
      <c r="AC94" s="139"/>
      <c r="AE94" s="139"/>
      <c r="AF94" s="139"/>
      <c r="AG94" s="139"/>
      <c r="AH94" s="139"/>
      <c r="AR94" s="139"/>
    </row>
    <row r="95" spans="22:44" x14ac:dyDescent="0.2">
      <c r="V95" s="139"/>
      <c r="W95" s="139"/>
      <c r="X95" s="139"/>
      <c r="Y95" s="139"/>
      <c r="Z95" s="139"/>
      <c r="AA95" s="139"/>
      <c r="AB95" s="139"/>
      <c r="AC95" s="139"/>
      <c r="AE95" s="139"/>
      <c r="AF95" s="139"/>
      <c r="AG95" s="139"/>
      <c r="AH95" s="139"/>
      <c r="AR95" s="139"/>
    </row>
    <row r="96" spans="22:44" x14ac:dyDescent="0.2">
      <c r="V96" s="139"/>
      <c r="W96" s="139"/>
      <c r="X96" s="139"/>
      <c r="Y96" s="139"/>
      <c r="Z96" s="139"/>
      <c r="AA96" s="139"/>
      <c r="AB96" s="139"/>
      <c r="AC96" s="139"/>
      <c r="AE96" s="139"/>
      <c r="AF96" s="139"/>
      <c r="AG96" s="139"/>
      <c r="AH96" s="139"/>
      <c r="AR96" s="139"/>
    </row>
    <row r="97" spans="22:44" x14ac:dyDescent="0.2">
      <c r="V97" s="139"/>
      <c r="W97" s="139"/>
      <c r="X97" s="139"/>
      <c r="Y97" s="139"/>
      <c r="Z97" s="139"/>
      <c r="AA97" s="139"/>
      <c r="AB97" s="139"/>
      <c r="AC97" s="139"/>
      <c r="AE97" s="139"/>
      <c r="AF97" s="139"/>
      <c r="AG97" s="139"/>
      <c r="AH97" s="139"/>
      <c r="AR97" s="139"/>
    </row>
    <row r="98" spans="22:44" x14ac:dyDescent="0.2">
      <c r="V98" s="139"/>
      <c r="W98" s="139"/>
      <c r="X98" s="139"/>
      <c r="Y98" s="139"/>
      <c r="Z98" s="139"/>
      <c r="AA98" s="139"/>
      <c r="AB98" s="139"/>
      <c r="AC98" s="139"/>
      <c r="AE98" s="139"/>
      <c r="AF98" s="139"/>
      <c r="AG98" s="139"/>
      <c r="AH98" s="139"/>
      <c r="AR98" s="139"/>
    </row>
    <row r="99" spans="22:44" x14ac:dyDescent="0.2">
      <c r="V99" s="139"/>
      <c r="W99" s="139"/>
      <c r="X99" s="139"/>
      <c r="Y99" s="139"/>
      <c r="Z99" s="139"/>
      <c r="AA99" s="139"/>
      <c r="AB99" s="139"/>
      <c r="AC99" s="139"/>
      <c r="AE99" s="139"/>
      <c r="AF99" s="139"/>
      <c r="AG99" s="139"/>
      <c r="AH99" s="139"/>
      <c r="AR99" s="139"/>
    </row>
    <row r="100" spans="22:44" x14ac:dyDescent="0.2">
      <c r="V100" s="139"/>
      <c r="W100" s="139"/>
      <c r="X100" s="139"/>
      <c r="Y100" s="139"/>
      <c r="Z100" s="139"/>
      <c r="AA100" s="139"/>
      <c r="AB100" s="139"/>
      <c r="AC100" s="139"/>
      <c r="AE100" s="139"/>
      <c r="AF100" s="139"/>
      <c r="AG100" s="139"/>
      <c r="AH100" s="139"/>
      <c r="AR100" s="139"/>
    </row>
    <row r="101" spans="22:44" x14ac:dyDescent="0.2">
      <c r="V101" s="139"/>
      <c r="W101" s="139"/>
      <c r="X101" s="139"/>
      <c r="Y101" s="139"/>
      <c r="Z101" s="139"/>
      <c r="AA101" s="139"/>
      <c r="AB101" s="139"/>
      <c r="AC101" s="139"/>
      <c r="AE101" s="139"/>
      <c r="AF101" s="139"/>
      <c r="AG101" s="139"/>
      <c r="AH101" s="139"/>
      <c r="AR101" s="139"/>
    </row>
    <row r="102" spans="22:44" x14ac:dyDescent="0.2">
      <c r="V102" s="139"/>
      <c r="W102" s="139"/>
      <c r="X102" s="139"/>
      <c r="Y102" s="139"/>
      <c r="Z102" s="139"/>
      <c r="AA102" s="139"/>
      <c r="AB102" s="139"/>
      <c r="AC102" s="139"/>
      <c r="AE102" s="139"/>
      <c r="AF102" s="139"/>
      <c r="AG102" s="139"/>
      <c r="AH102" s="139"/>
      <c r="AR102" s="139"/>
    </row>
    <row r="103" spans="22:44" x14ac:dyDescent="0.2">
      <c r="V103" s="139"/>
      <c r="W103" s="139"/>
      <c r="X103" s="139"/>
      <c r="Y103" s="139"/>
      <c r="Z103" s="139"/>
      <c r="AA103" s="139"/>
      <c r="AB103" s="139"/>
      <c r="AC103" s="139"/>
      <c r="AE103" s="139"/>
      <c r="AF103" s="139"/>
      <c r="AG103" s="139"/>
      <c r="AH103" s="139"/>
      <c r="AR103" s="139"/>
    </row>
    <row r="104" spans="22:44" x14ac:dyDescent="0.2">
      <c r="V104" s="139"/>
      <c r="W104" s="139"/>
      <c r="X104" s="139"/>
      <c r="Y104" s="139"/>
      <c r="Z104" s="139"/>
      <c r="AA104" s="139"/>
      <c r="AB104" s="139"/>
      <c r="AC104" s="139"/>
      <c r="AE104" s="139"/>
      <c r="AF104" s="139"/>
      <c r="AG104" s="139"/>
      <c r="AH104" s="139"/>
      <c r="AR104" s="139"/>
    </row>
    <row r="105" spans="22:44" x14ac:dyDescent="0.2">
      <c r="V105" s="139"/>
      <c r="W105" s="139"/>
      <c r="X105" s="139"/>
      <c r="Y105" s="139"/>
      <c r="Z105" s="139"/>
      <c r="AA105" s="139"/>
      <c r="AB105" s="139"/>
      <c r="AC105" s="139"/>
      <c r="AE105" s="139"/>
      <c r="AF105" s="139"/>
      <c r="AG105" s="139"/>
      <c r="AH105" s="139"/>
      <c r="AR105" s="139"/>
    </row>
    <row r="106" spans="22:44" x14ac:dyDescent="0.2">
      <c r="V106" s="139"/>
      <c r="W106" s="139"/>
      <c r="X106" s="139"/>
      <c r="Y106" s="139"/>
      <c r="Z106" s="139"/>
      <c r="AA106" s="139"/>
      <c r="AB106" s="139"/>
      <c r="AC106" s="139"/>
      <c r="AE106" s="139"/>
      <c r="AF106" s="139"/>
      <c r="AG106" s="139"/>
      <c r="AH106" s="139"/>
      <c r="AR106" s="139"/>
    </row>
    <row r="107" spans="22:44" x14ac:dyDescent="0.2">
      <c r="V107" s="139"/>
      <c r="W107" s="139"/>
      <c r="X107" s="139"/>
      <c r="Y107" s="139"/>
      <c r="Z107" s="139"/>
      <c r="AA107" s="139"/>
      <c r="AB107" s="139"/>
      <c r="AC107" s="139"/>
      <c r="AE107" s="139"/>
      <c r="AF107" s="139"/>
      <c r="AG107" s="139"/>
      <c r="AH107" s="139"/>
      <c r="AR107" s="139"/>
    </row>
    <row r="108" spans="22:44" x14ac:dyDescent="0.2">
      <c r="V108" s="139"/>
      <c r="W108" s="139"/>
      <c r="X108" s="139"/>
      <c r="Y108" s="139"/>
      <c r="Z108" s="139"/>
      <c r="AA108" s="139"/>
      <c r="AB108" s="139"/>
      <c r="AC108" s="139"/>
      <c r="AE108" s="139"/>
      <c r="AF108" s="139"/>
      <c r="AG108" s="139"/>
      <c r="AH108" s="139"/>
      <c r="AR108" s="139"/>
    </row>
    <row r="109" spans="22:44" x14ac:dyDescent="0.2">
      <c r="V109" s="139"/>
      <c r="W109" s="139"/>
      <c r="X109" s="139"/>
      <c r="Y109" s="139"/>
      <c r="Z109" s="139"/>
      <c r="AA109" s="139"/>
      <c r="AB109" s="139"/>
      <c r="AC109" s="139"/>
      <c r="AE109" s="139"/>
      <c r="AF109" s="139"/>
      <c r="AG109" s="139"/>
      <c r="AH109" s="139"/>
      <c r="AR109" s="139"/>
    </row>
    <row r="110" spans="22:44" x14ac:dyDescent="0.2">
      <c r="V110" s="139"/>
      <c r="W110" s="139"/>
      <c r="X110" s="139"/>
      <c r="Y110" s="139"/>
      <c r="Z110" s="139"/>
      <c r="AA110" s="139"/>
      <c r="AB110" s="139"/>
      <c r="AC110" s="139"/>
      <c r="AE110" s="139"/>
      <c r="AF110" s="139"/>
      <c r="AG110" s="139"/>
      <c r="AH110" s="139"/>
      <c r="AR110" s="139"/>
    </row>
    <row r="111" spans="22:44" x14ac:dyDescent="0.2">
      <c r="V111" s="139"/>
      <c r="W111" s="139"/>
      <c r="X111" s="139"/>
      <c r="Y111" s="139"/>
      <c r="Z111" s="139"/>
      <c r="AA111" s="139"/>
      <c r="AB111" s="139"/>
      <c r="AC111" s="139"/>
      <c r="AE111" s="139"/>
      <c r="AF111" s="139"/>
      <c r="AG111" s="139"/>
      <c r="AH111" s="139"/>
      <c r="AR111" s="139"/>
    </row>
    <row r="112" spans="22:44" x14ac:dyDescent="0.2">
      <c r="V112" s="139"/>
      <c r="W112" s="139"/>
      <c r="X112" s="139"/>
      <c r="Y112" s="139"/>
      <c r="Z112" s="139"/>
      <c r="AA112" s="139"/>
      <c r="AB112" s="139"/>
      <c r="AC112" s="139"/>
      <c r="AE112" s="139"/>
      <c r="AF112" s="139"/>
      <c r="AG112" s="139"/>
      <c r="AH112" s="139"/>
      <c r="AR112" s="139"/>
    </row>
    <row r="113" spans="22:44" x14ac:dyDescent="0.2">
      <c r="V113" s="139"/>
      <c r="W113" s="139"/>
      <c r="X113" s="139"/>
      <c r="Y113" s="139"/>
      <c r="Z113" s="139"/>
      <c r="AA113" s="139"/>
      <c r="AB113" s="139"/>
      <c r="AC113" s="139"/>
      <c r="AE113" s="139"/>
      <c r="AF113" s="139"/>
      <c r="AG113" s="139"/>
      <c r="AH113" s="139"/>
      <c r="AR113" s="139"/>
    </row>
    <row r="114" spans="22:44" x14ac:dyDescent="0.2">
      <c r="V114" s="139"/>
      <c r="W114" s="139"/>
      <c r="X114" s="139"/>
      <c r="Y114" s="139"/>
      <c r="Z114" s="139"/>
      <c r="AA114" s="139"/>
      <c r="AB114" s="139"/>
      <c r="AC114" s="139"/>
      <c r="AE114" s="139"/>
      <c r="AF114" s="139"/>
      <c r="AG114" s="139"/>
      <c r="AH114" s="139"/>
      <c r="AR114" s="139"/>
    </row>
    <row r="115" spans="22:44" x14ac:dyDescent="0.2">
      <c r="V115" s="139"/>
      <c r="W115" s="139"/>
      <c r="X115" s="139"/>
      <c r="Y115" s="139"/>
      <c r="Z115" s="139"/>
      <c r="AA115" s="139"/>
      <c r="AB115" s="139"/>
      <c r="AC115" s="139"/>
      <c r="AE115" s="139"/>
      <c r="AF115" s="139"/>
      <c r="AG115" s="139"/>
      <c r="AH115" s="139"/>
      <c r="AR115" s="139"/>
    </row>
    <row r="116" spans="22:44" x14ac:dyDescent="0.2">
      <c r="V116" s="139"/>
      <c r="W116" s="139"/>
      <c r="X116" s="139"/>
      <c r="Y116" s="139"/>
      <c r="Z116" s="139"/>
      <c r="AA116" s="139"/>
      <c r="AB116" s="139"/>
      <c r="AC116" s="139"/>
      <c r="AE116" s="139"/>
      <c r="AF116" s="139"/>
      <c r="AG116" s="139"/>
      <c r="AH116" s="139"/>
      <c r="AR116" s="139"/>
    </row>
    <row r="117" spans="22:44" x14ac:dyDescent="0.2">
      <c r="V117" s="139"/>
      <c r="W117" s="139"/>
      <c r="X117" s="139"/>
      <c r="Y117" s="139"/>
      <c r="Z117" s="139"/>
      <c r="AA117" s="139"/>
      <c r="AB117" s="139"/>
      <c r="AC117" s="139"/>
      <c r="AE117" s="139"/>
      <c r="AF117" s="139"/>
      <c r="AG117" s="139"/>
      <c r="AH117" s="139"/>
      <c r="AR117" s="139"/>
    </row>
    <row r="118" spans="22:44" x14ac:dyDescent="0.2">
      <c r="V118" s="139"/>
      <c r="W118" s="139"/>
      <c r="X118" s="139"/>
      <c r="Y118" s="139"/>
      <c r="Z118" s="139"/>
      <c r="AA118" s="139"/>
      <c r="AB118" s="139"/>
      <c r="AC118" s="139"/>
      <c r="AE118" s="139"/>
      <c r="AF118" s="139"/>
      <c r="AG118" s="139"/>
      <c r="AH118" s="139"/>
      <c r="AR118" s="139"/>
    </row>
    <row r="119" spans="22:44" x14ac:dyDescent="0.2">
      <c r="V119" s="139"/>
      <c r="W119" s="139"/>
      <c r="X119" s="139"/>
      <c r="Y119" s="139"/>
      <c r="Z119" s="139"/>
      <c r="AA119" s="139"/>
      <c r="AB119" s="139"/>
      <c r="AC119" s="139"/>
      <c r="AE119" s="139"/>
      <c r="AF119" s="139"/>
      <c r="AG119" s="139"/>
      <c r="AH119" s="139"/>
      <c r="AR119" s="139"/>
    </row>
    <row r="120" spans="22:44" x14ac:dyDescent="0.2">
      <c r="V120" s="139"/>
      <c r="W120" s="139"/>
      <c r="X120" s="139"/>
      <c r="Y120" s="139"/>
      <c r="Z120" s="139"/>
      <c r="AA120" s="139"/>
      <c r="AB120" s="139"/>
      <c r="AC120" s="139"/>
      <c r="AE120" s="139"/>
      <c r="AF120" s="139"/>
      <c r="AG120" s="139"/>
      <c r="AH120" s="139"/>
      <c r="AR120" s="139"/>
    </row>
    <row r="121" spans="22:44" x14ac:dyDescent="0.2">
      <c r="V121" s="139"/>
      <c r="W121" s="139"/>
      <c r="X121" s="139"/>
      <c r="Y121" s="139"/>
      <c r="Z121" s="139"/>
      <c r="AA121" s="139"/>
      <c r="AB121" s="139"/>
      <c r="AC121" s="139"/>
      <c r="AE121" s="139"/>
      <c r="AF121" s="139"/>
      <c r="AG121" s="139"/>
      <c r="AH121" s="139"/>
      <c r="AR121" s="139"/>
    </row>
    <row r="122" spans="22:44" x14ac:dyDescent="0.2">
      <c r="V122" s="139"/>
      <c r="W122" s="139"/>
      <c r="X122" s="139"/>
      <c r="Y122" s="139"/>
      <c r="Z122" s="139"/>
      <c r="AA122" s="139"/>
      <c r="AB122" s="139"/>
      <c r="AC122" s="139"/>
      <c r="AE122" s="139"/>
      <c r="AF122" s="139"/>
      <c r="AG122" s="139"/>
      <c r="AH122" s="139"/>
      <c r="AR122" s="139"/>
    </row>
    <row r="123" spans="22:44" x14ac:dyDescent="0.2">
      <c r="V123" s="139"/>
      <c r="W123" s="139"/>
      <c r="X123" s="139"/>
      <c r="Y123" s="139"/>
      <c r="Z123" s="139"/>
      <c r="AA123" s="139"/>
      <c r="AB123" s="139"/>
      <c r="AC123" s="139"/>
      <c r="AE123" s="139"/>
      <c r="AF123" s="139"/>
      <c r="AG123" s="139"/>
      <c r="AH123" s="139"/>
      <c r="AR123" s="139"/>
    </row>
    <row r="124" spans="22:44" x14ac:dyDescent="0.2">
      <c r="V124" s="139"/>
      <c r="W124" s="139"/>
      <c r="X124" s="139"/>
      <c r="Y124" s="139"/>
      <c r="Z124" s="139"/>
      <c r="AA124" s="139"/>
      <c r="AB124" s="139"/>
      <c r="AC124" s="139"/>
      <c r="AE124" s="139"/>
      <c r="AF124" s="139"/>
      <c r="AG124" s="139"/>
      <c r="AH124" s="139"/>
      <c r="AR124" s="139"/>
    </row>
    <row r="125" spans="22:44" x14ac:dyDescent="0.2">
      <c r="V125" s="139"/>
      <c r="W125" s="139"/>
      <c r="X125" s="139"/>
      <c r="Y125" s="139"/>
      <c r="Z125" s="139"/>
      <c r="AA125" s="139"/>
      <c r="AB125" s="139"/>
      <c r="AC125" s="139"/>
      <c r="AE125" s="139"/>
      <c r="AF125" s="139"/>
      <c r="AG125" s="139"/>
      <c r="AH125" s="139"/>
      <c r="AR125" s="139"/>
    </row>
    <row r="126" spans="22:44" x14ac:dyDescent="0.2">
      <c r="V126" s="139"/>
      <c r="W126" s="139"/>
      <c r="X126" s="139"/>
      <c r="Y126" s="139"/>
      <c r="Z126" s="139"/>
      <c r="AA126" s="139"/>
      <c r="AB126" s="139"/>
      <c r="AC126" s="139"/>
      <c r="AE126" s="139"/>
      <c r="AF126" s="139"/>
      <c r="AG126" s="139"/>
      <c r="AH126" s="139"/>
      <c r="AR126" s="139"/>
    </row>
    <row r="127" spans="22:44" x14ac:dyDescent="0.2">
      <c r="V127" s="139"/>
      <c r="W127" s="139"/>
      <c r="X127" s="139"/>
      <c r="Y127" s="139"/>
      <c r="Z127" s="139"/>
      <c r="AA127" s="139"/>
      <c r="AB127" s="139"/>
      <c r="AC127" s="139"/>
      <c r="AE127" s="139"/>
      <c r="AF127" s="139"/>
      <c r="AG127" s="139"/>
      <c r="AH127" s="139"/>
      <c r="AR127" s="139"/>
    </row>
    <row r="128" spans="22:44" x14ac:dyDescent="0.2">
      <c r="V128" s="139"/>
      <c r="W128" s="139"/>
      <c r="X128" s="139"/>
      <c r="Y128" s="139"/>
      <c r="Z128" s="139"/>
      <c r="AA128" s="139"/>
      <c r="AB128" s="139"/>
      <c r="AC128" s="139"/>
      <c r="AE128" s="139"/>
      <c r="AF128" s="139"/>
      <c r="AG128" s="139"/>
      <c r="AH128" s="139"/>
      <c r="AR128" s="139"/>
    </row>
    <row r="129" spans="22:44" x14ac:dyDescent="0.2">
      <c r="V129" s="139"/>
      <c r="W129" s="139"/>
      <c r="X129" s="139"/>
      <c r="Y129" s="139"/>
      <c r="Z129" s="139"/>
      <c r="AA129" s="139"/>
      <c r="AB129" s="139"/>
      <c r="AC129" s="139"/>
      <c r="AE129" s="139"/>
      <c r="AF129" s="139"/>
      <c r="AG129" s="139"/>
      <c r="AH129" s="139"/>
      <c r="AR129" s="139"/>
    </row>
    <row r="130" spans="22:44" x14ac:dyDescent="0.2">
      <c r="V130" s="139"/>
      <c r="W130" s="139"/>
      <c r="X130" s="139"/>
      <c r="Y130" s="139"/>
      <c r="Z130" s="139"/>
      <c r="AA130" s="139"/>
      <c r="AB130" s="139"/>
      <c r="AC130" s="139"/>
      <c r="AE130" s="139"/>
      <c r="AF130" s="139"/>
      <c r="AG130" s="139"/>
      <c r="AH130" s="139"/>
      <c r="AR130" s="139"/>
    </row>
    <row r="131" spans="22:44" x14ac:dyDescent="0.2">
      <c r="V131" s="139"/>
      <c r="W131" s="139"/>
      <c r="X131" s="139"/>
      <c r="Y131" s="139"/>
      <c r="Z131" s="139"/>
      <c r="AA131" s="139"/>
      <c r="AB131" s="139"/>
      <c r="AC131" s="139"/>
      <c r="AE131" s="139"/>
      <c r="AF131" s="139"/>
      <c r="AG131" s="139"/>
      <c r="AH131" s="139"/>
      <c r="AR131" s="139"/>
    </row>
    <row r="132" spans="22:44" x14ac:dyDescent="0.2">
      <c r="V132" s="139"/>
      <c r="W132" s="139"/>
      <c r="X132" s="139"/>
      <c r="Y132" s="139"/>
      <c r="Z132" s="139"/>
      <c r="AA132" s="139"/>
      <c r="AB132" s="139"/>
      <c r="AC132" s="139"/>
      <c r="AE132" s="139"/>
      <c r="AF132" s="139"/>
      <c r="AG132" s="139"/>
      <c r="AH132" s="139"/>
      <c r="AR132" s="139"/>
    </row>
    <row r="133" spans="22:44" x14ac:dyDescent="0.2">
      <c r="V133" s="139"/>
      <c r="W133" s="139"/>
      <c r="X133" s="139"/>
      <c r="Y133" s="139"/>
      <c r="Z133" s="139"/>
      <c r="AA133" s="139"/>
      <c r="AB133" s="139"/>
      <c r="AC133" s="139"/>
      <c r="AE133" s="139"/>
      <c r="AF133" s="139"/>
      <c r="AG133" s="139"/>
      <c r="AH133" s="139"/>
      <c r="AR133" s="139"/>
    </row>
    <row r="134" spans="22:44" x14ac:dyDescent="0.2">
      <c r="V134" s="139"/>
      <c r="W134" s="139"/>
      <c r="X134" s="139"/>
      <c r="Y134" s="139"/>
      <c r="Z134" s="139"/>
      <c r="AA134" s="139"/>
      <c r="AB134" s="139"/>
      <c r="AC134" s="139"/>
      <c r="AE134" s="139"/>
      <c r="AF134" s="139"/>
      <c r="AG134" s="139"/>
      <c r="AH134" s="139"/>
      <c r="AR134" s="139"/>
    </row>
    <row r="135" spans="22:44" x14ac:dyDescent="0.2">
      <c r="V135" s="139"/>
      <c r="W135" s="139"/>
      <c r="X135" s="139"/>
      <c r="Y135" s="139"/>
      <c r="Z135" s="139"/>
      <c r="AA135" s="139"/>
      <c r="AB135" s="139"/>
      <c r="AC135" s="139"/>
      <c r="AE135" s="139"/>
      <c r="AF135" s="139"/>
      <c r="AG135" s="139"/>
      <c r="AH135" s="139"/>
      <c r="AR135" s="139"/>
    </row>
    <row r="136" spans="22:44" x14ac:dyDescent="0.2">
      <c r="V136" s="139"/>
      <c r="W136" s="139"/>
      <c r="X136" s="139"/>
      <c r="Y136" s="139"/>
      <c r="Z136" s="139"/>
      <c r="AA136" s="139"/>
      <c r="AB136" s="139"/>
      <c r="AC136" s="139"/>
      <c r="AE136" s="139"/>
      <c r="AF136" s="139"/>
      <c r="AG136" s="139"/>
      <c r="AH136" s="139"/>
      <c r="AR136" s="139"/>
    </row>
    <row r="137" spans="22:44" x14ac:dyDescent="0.2">
      <c r="V137" s="139"/>
      <c r="W137" s="139"/>
      <c r="X137" s="139"/>
      <c r="Y137" s="139"/>
      <c r="Z137" s="139"/>
      <c r="AA137" s="139"/>
      <c r="AB137" s="139"/>
      <c r="AC137" s="139"/>
      <c r="AE137" s="139"/>
      <c r="AF137" s="139"/>
      <c r="AG137" s="139"/>
      <c r="AH137" s="139"/>
      <c r="AR137" s="139"/>
    </row>
    <row r="138" spans="22:44" x14ac:dyDescent="0.2">
      <c r="V138" s="139"/>
      <c r="W138" s="139"/>
      <c r="X138" s="139"/>
      <c r="Y138" s="139"/>
      <c r="Z138" s="139"/>
      <c r="AA138" s="139"/>
      <c r="AB138" s="139"/>
      <c r="AC138" s="139"/>
      <c r="AE138" s="139"/>
      <c r="AF138" s="139"/>
      <c r="AG138" s="139"/>
      <c r="AH138" s="139"/>
      <c r="AR138" s="139"/>
    </row>
    <row r="139" spans="22:44" x14ac:dyDescent="0.2">
      <c r="V139" s="139"/>
      <c r="W139" s="139"/>
      <c r="X139" s="139"/>
      <c r="Y139" s="139"/>
      <c r="Z139" s="139"/>
      <c r="AA139" s="139"/>
      <c r="AB139" s="139"/>
      <c r="AC139" s="139"/>
      <c r="AE139" s="139"/>
      <c r="AF139" s="139"/>
      <c r="AG139" s="139"/>
      <c r="AH139" s="139"/>
      <c r="AR139" s="139"/>
    </row>
    <row r="140" spans="22:44" x14ac:dyDescent="0.2">
      <c r="V140" s="139"/>
      <c r="W140" s="139"/>
      <c r="X140" s="139"/>
      <c r="Y140" s="139"/>
      <c r="Z140" s="139"/>
      <c r="AA140" s="139"/>
      <c r="AB140" s="139"/>
      <c r="AC140" s="139"/>
      <c r="AE140" s="139"/>
      <c r="AF140" s="139"/>
      <c r="AG140" s="139"/>
      <c r="AH140" s="139"/>
      <c r="AR140" s="139"/>
    </row>
    <row r="141" spans="22:44" x14ac:dyDescent="0.2">
      <c r="V141" s="139"/>
      <c r="W141" s="139"/>
      <c r="X141" s="139"/>
      <c r="Y141" s="139"/>
      <c r="Z141" s="139"/>
      <c r="AA141" s="139"/>
      <c r="AB141" s="139"/>
      <c r="AC141" s="139"/>
      <c r="AE141" s="139"/>
      <c r="AF141" s="139"/>
      <c r="AG141" s="139"/>
      <c r="AH141" s="139"/>
      <c r="AR141" s="139"/>
    </row>
    <row r="142" spans="22:44" x14ac:dyDescent="0.2">
      <c r="V142" s="139"/>
      <c r="W142" s="139"/>
      <c r="X142" s="139"/>
      <c r="Y142" s="139"/>
      <c r="Z142" s="139"/>
      <c r="AA142" s="139"/>
      <c r="AB142" s="139"/>
      <c r="AC142" s="139"/>
      <c r="AE142" s="139"/>
      <c r="AF142" s="139"/>
      <c r="AG142" s="139"/>
      <c r="AH142" s="139"/>
      <c r="AR142" s="139"/>
    </row>
    <row r="143" spans="22:44" x14ac:dyDescent="0.2">
      <c r="V143" s="139"/>
      <c r="W143" s="139"/>
      <c r="X143" s="139"/>
      <c r="Y143" s="139"/>
      <c r="Z143" s="139"/>
      <c r="AA143" s="139"/>
      <c r="AB143" s="139"/>
      <c r="AC143" s="139"/>
      <c r="AE143" s="139"/>
      <c r="AF143" s="139"/>
      <c r="AG143" s="139"/>
      <c r="AH143" s="139"/>
      <c r="AR143" s="139"/>
    </row>
    <row r="144" spans="22:44" x14ac:dyDescent="0.2">
      <c r="V144" s="139"/>
      <c r="W144" s="139"/>
      <c r="X144" s="139"/>
      <c r="Y144" s="139"/>
      <c r="Z144" s="139"/>
      <c r="AA144" s="139"/>
      <c r="AB144" s="139"/>
      <c r="AC144" s="139"/>
      <c r="AE144" s="139"/>
      <c r="AF144" s="139"/>
      <c r="AG144" s="139"/>
      <c r="AH144" s="139"/>
      <c r="AR144" s="139"/>
    </row>
    <row r="145" spans="22:44" x14ac:dyDescent="0.2">
      <c r="V145" s="139"/>
      <c r="W145" s="139"/>
      <c r="X145" s="139"/>
      <c r="Y145" s="139"/>
      <c r="Z145" s="139"/>
      <c r="AA145" s="139"/>
      <c r="AB145" s="139"/>
      <c r="AC145" s="139"/>
      <c r="AE145" s="139"/>
      <c r="AF145" s="139"/>
      <c r="AG145" s="139"/>
      <c r="AH145" s="139"/>
      <c r="AR145" s="139"/>
    </row>
    <row r="146" spans="22:44" x14ac:dyDescent="0.2">
      <c r="V146" s="139"/>
      <c r="W146" s="139"/>
      <c r="X146" s="139"/>
      <c r="Y146" s="139"/>
      <c r="Z146" s="139"/>
      <c r="AA146" s="139"/>
      <c r="AB146" s="139"/>
      <c r="AC146" s="139"/>
      <c r="AE146" s="139"/>
      <c r="AF146" s="139"/>
      <c r="AG146" s="139"/>
      <c r="AH146" s="139"/>
      <c r="AR146" s="139"/>
    </row>
    <row r="147" spans="22:44" x14ac:dyDescent="0.2">
      <c r="V147" s="139"/>
      <c r="W147" s="139"/>
      <c r="X147" s="139"/>
      <c r="Y147" s="139"/>
      <c r="Z147" s="139"/>
      <c r="AA147" s="139"/>
      <c r="AB147" s="139"/>
      <c r="AC147" s="139"/>
      <c r="AE147" s="139"/>
      <c r="AF147" s="139"/>
      <c r="AG147" s="139"/>
      <c r="AH147" s="139"/>
      <c r="AR147" s="139"/>
    </row>
    <row r="148" spans="22:44" x14ac:dyDescent="0.2">
      <c r="V148" s="139"/>
      <c r="W148" s="139"/>
      <c r="X148" s="139"/>
      <c r="Y148" s="139"/>
      <c r="Z148" s="139"/>
      <c r="AA148" s="139"/>
      <c r="AB148" s="139"/>
      <c r="AC148" s="139"/>
      <c r="AE148" s="139"/>
      <c r="AF148" s="139"/>
      <c r="AG148" s="139"/>
      <c r="AH148" s="139"/>
      <c r="AR148" s="139"/>
    </row>
    <row r="149" spans="22:44" x14ac:dyDescent="0.2">
      <c r="V149" s="139"/>
      <c r="W149" s="139"/>
      <c r="X149" s="139"/>
      <c r="Y149" s="139"/>
      <c r="Z149" s="139"/>
      <c r="AA149" s="139"/>
      <c r="AB149" s="139"/>
      <c r="AC149" s="139"/>
      <c r="AE149" s="139"/>
      <c r="AF149" s="139"/>
      <c r="AG149" s="139"/>
      <c r="AH149" s="139"/>
      <c r="AR149" s="139"/>
    </row>
    <row r="150" spans="22:44" x14ac:dyDescent="0.2">
      <c r="V150" s="139"/>
      <c r="W150" s="139"/>
      <c r="X150" s="139"/>
      <c r="Y150" s="139"/>
      <c r="Z150" s="139"/>
      <c r="AA150" s="139"/>
      <c r="AB150" s="139"/>
      <c r="AC150" s="139"/>
      <c r="AE150" s="139"/>
      <c r="AF150" s="139"/>
      <c r="AG150" s="139"/>
      <c r="AH150" s="139"/>
      <c r="AR150" s="139"/>
    </row>
    <row r="151" spans="22:44" x14ac:dyDescent="0.2">
      <c r="V151" s="139"/>
      <c r="W151" s="139"/>
      <c r="X151" s="139"/>
      <c r="Y151" s="139"/>
      <c r="Z151" s="139"/>
      <c r="AA151" s="139"/>
      <c r="AB151" s="139"/>
      <c r="AC151" s="139"/>
      <c r="AE151" s="139"/>
      <c r="AF151" s="139"/>
      <c r="AG151" s="139"/>
      <c r="AH151" s="139"/>
      <c r="AR151" s="139"/>
    </row>
    <row r="152" spans="22:44" x14ac:dyDescent="0.2">
      <c r="V152" s="139"/>
      <c r="W152" s="139"/>
      <c r="X152" s="139"/>
      <c r="Y152" s="139"/>
      <c r="Z152" s="139"/>
      <c r="AA152" s="139"/>
      <c r="AB152" s="139"/>
      <c r="AC152" s="139"/>
      <c r="AE152" s="139"/>
      <c r="AF152" s="139"/>
      <c r="AG152" s="139"/>
      <c r="AH152" s="139"/>
      <c r="AR152" s="139"/>
    </row>
    <row r="153" spans="22:44" x14ac:dyDescent="0.2">
      <c r="V153" s="139"/>
      <c r="W153" s="139"/>
      <c r="X153" s="139"/>
      <c r="Y153" s="139"/>
      <c r="Z153" s="139"/>
      <c r="AA153" s="139"/>
      <c r="AB153" s="139"/>
      <c r="AC153" s="139"/>
      <c r="AE153" s="139"/>
      <c r="AF153" s="139"/>
      <c r="AG153" s="139"/>
      <c r="AH153" s="139"/>
      <c r="AR153" s="139"/>
    </row>
    <row r="154" spans="22:44" x14ac:dyDescent="0.2">
      <c r="V154" s="139"/>
      <c r="W154" s="139"/>
      <c r="X154" s="139"/>
      <c r="Y154" s="139"/>
      <c r="Z154" s="139"/>
      <c r="AA154" s="139"/>
      <c r="AB154" s="139"/>
      <c r="AC154" s="139"/>
      <c r="AE154" s="139"/>
      <c r="AF154" s="139"/>
      <c r="AG154" s="139"/>
      <c r="AH154" s="139"/>
      <c r="AR154" s="139"/>
    </row>
    <row r="155" spans="22:44" x14ac:dyDescent="0.2">
      <c r="V155" s="139"/>
      <c r="W155" s="139"/>
      <c r="X155" s="139"/>
      <c r="Y155" s="139"/>
      <c r="Z155" s="139"/>
      <c r="AA155" s="139"/>
      <c r="AB155" s="139"/>
      <c r="AC155" s="139"/>
      <c r="AE155" s="139"/>
      <c r="AF155" s="139"/>
      <c r="AG155" s="139"/>
      <c r="AH155" s="139"/>
      <c r="AR155" s="139"/>
    </row>
    <row r="156" spans="22:44" x14ac:dyDescent="0.2">
      <c r="V156" s="139"/>
      <c r="W156" s="139"/>
      <c r="X156" s="139"/>
      <c r="Y156" s="139"/>
      <c r="Z156" s="139"/>
      <c r="AA156" s="139"/>
      <c r="AB156" s="139"/>
      <c r="AC156" s="139"/>
      <c r="AE156" s="139"/>
      <c r="AF156" s="139"/>
      <c r="AG156" s="139"/>
      <c r="AH156" s="139"/>
      <c r="AR156" s="139"/>
    </row>
    <row r="157" spans="22:44" x14ac:dyDescent="0.2">
      <c r="V157" s="139"/>
      <c r="W157" s="139"/>
      <c r="X157" s="139"/>
      <c r="Y157" s="139"/>
      <c r="Z157" s="139"/>
      <c r="AA157" s="139"/>
      <c r="AB157" s="139"/>
      <c r="AC157" s="139"/>
      <c r="AE157" s="139"/>
      <c r="AF157" s="139"/>
      <c r="AG157" s="139"/>
      <c r="AH157" s="139"/>
      <c r="AR157" s="139"/>
    </row>
    <row r="158" spans="22:44" x14ac:dyDescent="0.2">
      <c r="V158" s="139"/>
      <c r="W158" s="139"/>
      <c r="X158" s="139"/>
      <c r="Y158" s="139"/>
      <c r="Z158" s="139"/>
      <c r="AA158" s="139"/>
      <c r="AB158" s="139"/>
      <c r="AC158" s="139"/>
      <c r="AE158" s="139"/>
      <c r="AF158" s="139"/>
      <c r="AG158" s="139"/>
      <c r="AH158" s="139"/>
      <c r="AR158" s="139"/>
    </row>
    <row r="159" spans="22:44" x14ac:dyDescent="0.2">
      <c r="V159" s="139"/>
      <c r="W159" s="139"/>
      <c r="X159" s="139"/>
      <c r="Y159" s="139"/>
      <c r="Z159" s="139"/>
      <c r="AA159" s="139"/>
      <c r="AB159" s="139"/>
      <c r="AC159" s="139"/>
      <c r="AE159" s="139"/>
      <c r="AF159" s="139"/>
      <c r="AG159" s="139"/>
      <c r="AH159" s="139"/>
      <c r="AR159" s="139"/>
    </row>
    <row r="160" spans="22:44" x14ac:dyDescent="0.2">
      <c r="V160" s="139"/>
      <c r="W160" s="139"/>
      <c r="X160" s="139"/>
      <c r="Y160" s="139"/>
      <c r="Z160" s="139"/>
      <c r="AA160" s="139"/>
      <c r="AB160" s="139"/>
      <c r="AC160" s="139"/>
      <c r="AE160" s="139"/>
      <c r="AF160" s="139"/>
      <c r="AG160" s="139"/>
      <c r="AH160" s="139"/>
      <c r="AR160" s="139"/>
    </row>
    <row r="161" spans="22:44" x14ac:dyDescent="0.2">
      <c r="V161" s="139"/>
      <c r="W161" s="139"/>
      <c r="X161" s="139"/>
      <c r="Y161" s="139"/>
      <c r="Z161" s="139"/>
      <c r="AA161" s="139"/>
      <c r="AB161" s="139"/>
      <c r="AC161" s="139"/>
      <c r="AE161" s="139"/>
      <c r="AF161" s="139"/>
      <c r="AG161" s="139"/>
      <c r="AH161" s="139"/>
      <c r="AR161" s="139"/>
    </row>
    <row r="162" spans="22:44" x14ac:dyDescent="0.2">
      <c r="V162" s="139"/>
      <c r="W162" s="139"/>
      <c r="X162" s="139"/>
      <c r="Y162" s="139"/>
      <c r="Z162" s="139"/>
      <c r="AA162" s="139"/>
      <c r="AB162" s="139"/>
      <c r="AC162" s="139"/>
      <c r="AE162" s="139"/>
      <c r="AF162" s="139"/>
      <c r="AG162" s="139"/>
      <c r="AH162" s="139"/>
      <c r="AR162" s="139"/>
    </row>
    <row r="163" spans="22:44" x14ac:dyDescent="0.2">
      <c r="V163" s="139"/>
      <c r="W163" s="139"/>
      <c r="X163" s="139"/>
      <c r="Y163" s="139"/>
      <c r="Z163" s="139"/>
      <c r="AA163" s="139"/>
      <c r="AB163" s="139"/>
      <c r="AC163" s="139"/>
      <c r="AE163" s="139"/>
      <c r="AF163" s="139"/>
      <c r="AG163" s="139"/>
      <c r="AH163" s="139"/>
      <c r="AR163" s="139"/>
    </row>
    <row r="164" spans="22:44" x14ac:dyDescent="0.2">
      <c r="V164" s="139"/>
      <c r="W164" s="139"/>
      <c r="X164" s="139"/>
      <c r="Y164" s="139"/>
      <c r="Z164" s="139"/>
      <c r="AA164" s="139"/>
      <c r="AB164" s="139"/>
      <c r="AC164" s="139"/>
      <c r="AE164" s="139"/>
      <c r="AF164" s="139"/>
      <c r="AG164" s="139"/>
      <c r="AH164" s="139"/>
      <c r="AR164" s="139"/>
    </row>
    <row r="165" spans="22:44" x14ac:dyDescent="0.2">
      <c r="V165" s="139"/>
      <c r="W165" s="139"/>
      <c r="X165" s="139"/>
      <c r="Y165" s="139"/>
      <c r="Z165" s="139"/>
      <c r="AA165" s="139"/>
      <c r="AB165" s="139"/>
      <c r="AC165" s="139"/>
      <c r="AE165" s="139"/>
      <c r="AF165" s="139"/>
      <c r="AG165" s="139"/>
      <c r="AH165" s="139"/>
      <c r="AR165" s="139"/>
    </row>
    <row r="166" spans="22:44" x14ac:dyDescent="0.2">
      <c r="V166" s="139"/>
      <c r="W166" s="139"/>
      <c r="X166" s="139"/>
      <c r="Y166" s="139"/>
      <c r="Z166" s="139"/>
      <c r="AA166" s="139"/>
      <c r="AB166" s="139"/>
      <c r="AC166" s="139"/>
      <c r="AE166" s="139"/>
      <c r="AF166" s="139"/>
      <c r="AG166" s="139"/>
      <c r="AH166" s="139"/>
      <c r="AR166" s="139"/>
    </row>
    <row r="167" spans="22:44" x14ac:dyDescent="0.2">
      <c r="V167" s="139"/>
      <c r="W167" s="139"/>
      <c r="X167" s="139"/>
      <c r="Y167" s="139"/>
      <c r="Z167" s="139"/>
      <c r="AA167" s="139"/>
      <c r="AB167" s="139"/>
      <c r="AC167" s="139"/>
      <c r="AE167" s="139"/>
      <c r="AF167" s="139"/>
      <c r="AG167" s="139"/>
      <c r="AH167" s="139"/>
      <c r="AR167" s="139"/>
    </row>
    <row r="168" spans="22:44" x14ac:dyDescent="0.2">
      <c r="V168" s="139"/>
      <c r="W168" s="139"/>
      <c r="X168" s="139"/>
      <c r="Y168" s="139"/>
      <c r="Z168" s="139"/>
      <c r="AA168" s="139"/>
      <c r="AB168" s="139"/>
      <c r="AC168" s="139"/>
      <c r="AE168" s="139"/>
      <c r="AF168" s="139"/>
      <c r="AG168" s="139"/>
      <c r="AH168" s="139"/>
      <c r="AR168" s="139"/>
    </row>
    <row r="169" spans="22:44" x14ac:dyDescent="0.2">
      <c r="V169" s="139"/>
      <c r="W169" s="139"/>
      <c r="X169" s="139"/>
      <c r="Y169" s="139"/>
      <c r="Z169" s="139"/>
      <c r="AA169" s="139"/>
      <c r="AB169" s="139"/>
      <c r="AC169" s="139"/>
      <c r="AE169" s="139"/>
      <c r="AF169" s="139"/>
      <c r="AG169" s="139"/>
      <c r="AH169" s="139"/>
      <c r="AR169" s="139"/>
    </row>
    <row r="170" spans="22:44" x14ac:dyDescent="0.2">
      <c r="V170" s="139"/>
      <c r="W170" s="139"/>
      <c r="X170" s="139"/>
      <c r="Y170" s="139"/>
      <c r="Z170" s="139"/>
      <c r="AA170" s="139"/>
      <c r="AB170" s="139"/>
      <c r="AC170" s="139"/>
      <c r="AE170" s="139"/>
      <c r="AF170" s="139"/>
      <c r="AG170" s="139"/>
      <c r="AH170" s="139"/>
      <c r="AR170" s="139"/>
    </row>
    <row r="171" spans="22:44" x14ac:dyDescent="0.2">
      <c r="V171" s="139"/>
      <c r="W171" s="139"/>
      <c r="X171" s="139"/>
      <c r="Y171" s="139"/>
      <c r="Z171" s="139"/>
      <c r="AA171" s="139"/>
      <c r="AB171" s="139"/>
      <c r="AC171" s="139"/>
      <c r="AE171" s="139"/>
      <c r="AF171" s="139"/>
      <c r="AG171" s="139"/>
      <c r="AH171" s="139"/>
      <c r="AR171" s="139"/>
    </row>
    <row r="172" spans="22:44" x14ac:dyDescent="0.2">
      <c r="V172" s="139"/>
      <c r="W172" s="139"/>
      <c r="X172" s="139"/>
      <c r="Y172" s="139"/>
      <c r="Z172" s="139"/>
      <c r="AA172" s="139"/>
      <c r="AB172" s="139"/>
      <c r="AC172" s="139"/>
      <c r="AE172" s="139"/>
      <c r="AF172" s="139"/>
      <c r="AG172" s="139"/>
      <c r="AH172" s="139"/>
      <c r="AR172" s="139"/>
    </row>
    <row r="173" spans="22:44" x14ac:dyDescent="0.2">
      <c r="V173" s="139"/>
      <c r="W173" s="139"/>
      <c r="X173" s="139"/>
      <c r="Y173" s="139"/>
      <c r="Z173" s="139"/>
      <c r="AA173" s="139"/>
      <c r="AB173" s="139"/>
      <c r="AC173" s="139"/>
      <c r="AE173" s="139"/>
      <c r="AF173" s="139"/>
      <c r="AG173" s="139"/>
      <c r="AH173" s="139"/>
      <c r="AR173" s="139"/>
    </row>
    <row r="174" spans="22:44" x14ac:dyDescent="0.2">
      <c r="V174" s="139"/>
      <c r="W174" s="139"/>
      <c r="X174" s="139"/>
      <c r="Y174" s="139"/>
      <c r="Z174" s="139"/>
      <c r="AA174" s="139"/>
      <c r="AB174" s="139"/>
      <c r="AC174" s="139"/>
      <c r="AE174" s="139"/>
      <c r="AF174" s="139"/>
      <c r="AG174" s="139"/>
      <c r="AH174" s="139"/>
      <c r="AR174" s="139"/>
    </row>
    <row r="175" spans="22:44" x14ac:dyDescent="0.2">
      <c r="V175" s="139"/>
      <c r="W175" s="139"/>
      <c r="X175" s="139"/>
      <c r="Y175" s="139"/>
      <c r="Z175" s="139"/>
      <c r="AA175" s="139"/>
      <c r="AB175" s="139"/>
      <c r="AC175" s="139"/>
      <c r="AE175" s="139"/>
      <c r="AF175" s="139"/>
      <c r="AG175" s="139"/>
      <c r="AH175" s="139"/>
      <c r="AR175" s="139"/>
    </row>
    <row r="176" spans="22:44" x14ac:dyDescent="0.2">
      <c r="V176" s="139"/>
      <c r="W176" s="139"/>
      <c r="X176" s="139"/>
      <c r="Y176" s="139"/>
      <c r="Z176" s="139"/>
      <c r="AA176" s="139"/>
      <c r="AB176" s="139"/>
      <c r="AC176" s="139"/>
      <c r="AE176" s="139"/>
      <c r="AF176" s="139"/>
      <c r="AG176" s="139"/>
      <c r="AH176" s="139"/>
      <c r="AR176" s="139"/>
    </row>
    <row r="177" spans="22:44" x14ac:dyDescent="0.2">
      <c r="V177" s="139"/>
      <c r="W177" s="139"/>
      <c r="X177" s="139"/>
      <c r="Y177" s="139"/>
      <c r="Z177" s="139"/>
      <c r="AA177" s="139"/>
      <c r="AB177" s="139"/>
      <c r="AC177" s="139"/>
      <c r="AE177" s="139"/>
      <c r="AF177" s="139"/>
      <c r="AG177" s="139"/>
      <c r="AH177" s="139"/>
      <c r="AR177" s="139"/>
    </row>
    <row r="178" spans="22:44" x14ac:dyDescent="0.2">
      <c r="V178" s="139"/>
      <c r="W178" s="139"/>
      <c r="X178" s="139"/>
      <c r="Y178" s="139"/>
      <c r="Z178" s="139"/>
      <c r="AA178" s="139"/>
      <c r="AB178" s="139"/>
      <c r="AC178" s="139"/>
      <c r="AE178" s="139"/>
      <c r="AF178" s="139"/>
      <c r="AG178" s="139"/>
      <c r="AH178" s="139"/>
      <c r="AR178" s="139"/>
    </row>
    <row r="179" spans="22:44" x14ac:dyDescent="0.2">
      <c r="V179" s="139"/>
      <c r="W179" s="139"/>
      <c r="X179" s="139"/>
      <c r="Y179" s="139"/>
      <c r="Z179" s="139"/>
      <c r="AA179" s="139"/>
      <c r="AB179" s="139"/>
      <c r="AC179" s="139"/>
      <c r="AE179" s="139"/>
      <c r="AF179" s="139"/>
      <c r="AG179" s="139"/>
      <c r="AH179" s="139"/>
      <c r="AR179" s="139"/>
    </row>
    <row r="180" spans="22:44" x14ac:dyDescent="0.2">
      <c r="V180" s="139"/>
      <c r="W180" s="139"/>
      <c r="X180" s="139"/>
      <c r="Y180" s="139"/>
      <c r="Z180" s="139"/>
      <c r="AA180" s="139"/>
      <c r="AB180" s="139"/>
      <c r="AC180" s="139"/>
      <c r="AE180" s="139"/>
      <c r="AF180" s="139"/>
      <c r="AG180" s="139"/>
      <c r="AH180" s="139"/>
      <c r="AR180" s="139"/>
    </row>
    <row r="181" spans="22:44" x14ac:dyDescent="0.2">
      <c r="V181" s="139"/>
      <c r="W181" s="139"/>
      <c r="X181" s="139"/>
      <c r="Y181" s="139"/>
      <c r="Z181" s="139"/>
      <c r="AA181" s="139"/>
      <c r="AB181" s="139"/>
      <c r="AC181" s="139"/>
      <c r="AE181" s="139"/>
      <c r="AF181" s="139"/>
      <c r="AG181" s="139"/>
      <c r="AH181" s="139"/>
      <c r="AR181" s="139"/>
    </row>
    <row r="182" spans="22:44" x14ac:dyDescent="0.2">
      <c r="V182" s="139"/>
      <c r="W182" s="139"/>
      <c r="X182" s="139"/>
      <c r="Y182" s="139"/>
      <c r="Z182" s="139"/>
      <c r="AA182" s="139"/>
      <c r="AB182" s="139"/>
      <c r="AC182" s="139"/>
      <c r="AE182" s="139"/>
      <c r="AF182" s="139"/>
      <c r="AG182" s="139"/>
      <c r="AH182" s="139"/>
      <c r="AR182" s="139"/>
    </row>
    <row r="183" spans="22:44" x14ac:dyDescent="0.2">
      <c r="V183" s="139"/>
      <c r="W183" s="139"/>
      <c r="X183" s="139"/>
      <c r="Y183" s="139"/>
      <c r="Z183" s="139"/>
      <c r="AA183" s="139"/>
      <c r="AB183" s="139"/>
      <c r="AC183" s="139"/>
      <c r="AE183" s="139"/>
      <c r="AF183" s="139"/>
      <c r="AG183" s="139"/>
      <c r="AH183" s="139"/>
      <c r="AR183" s="139"/>
    </row>
    <row r="184" spans="22:44" x14ac:dyDescent="0.2">
      <c r="V184" s="139"/>
      <c r="W184" s="139"/>
      <c r="X184" s="139"/>
      <c r="Y184" s="139"/>
      <c r="Z184" s="139"/>
      <c r="AA184" s="139"/>
      <c r="AB184" s="139"/>
      <c r="AC184" s="139"/>
      <c r="AE184" s="139"/>
      <c r="AF184" s="139"/>
      <c r="AG184" s="139"/>
      <c r="AH184" s="139"/>
      <c r="AR184" s="139"/>
    </row>
    <row r="185" spans="22:44" x14ac:dyDescent="0.2">
      <c r="V185" s="139"/>
      <c r="W185" s="139"/>
      <c r="X185" s="139"/>
      <c r="Y185" s="139"/>
      <c r="Z185" s="139"/>
      <c r="AA185" s="139"/>
      <c r="AB185" s="139"/>
      <c r="AC185" s="139"/>
      <c r="AE185" s="139"/>
      <c r="AF185" s="139"/>
      <c r="AG185" s="139"/>
      <c r="AH185" s="139"/>
      <c r="AR185" s="139"/>
    </row>
    <row r="186" spans="22:44" x14ac:dyDescent="0.2">
      <c r="V186" s="139"/>
      <c r="W186" s="139"/>
      <c r="X186" s="139"/>
      <c r="Y186" s="139"/>
      <c r="Z186" s="139"/>
      <c r="AA186" s="139"/>
      <c r="AB186" s="139"/>
      <c r="AC186" s="139"/>
      <c r="AE186" s="139"/>
      <c r="AF186" s="139"/>
      <c r="AG186" s="139"/>
      <c r="AH186" s="139"/>
      <c r="AR186" s="139"/>
    </row>
    <row r="187" spans="22:44" x14ac:dyDescent="0.2">
      <c r="V187" s="139"/>
      <c r="W187" s="139"/>
      <c r="X187" s="139"/>
      <c r="Y187" s="139"/>
      <c r="Z187" s="139"/>
      <c r="AA187" s="139"/>
      <c r="AB187" s="139"/>
      <c r="AC187" s="139"/>
      <c r="AE187" s="139"/>
      <c r="AF187" s="139"/>
      <c r="AG187" s="139"/>
      <c r="AH187" s="139"/>
      <c r="AR187" s="139"/>
    </row>
    <row r="188" spans="22:44" x14ac:dyDescent="0.2">
      <c r="V188" s="139"/>
      <c r="W188" s="139"/>
      <c r="X188" s="139"/>
      <c r="Y188" s="139"/>
      <c r="Z188" s="139"/>
      <c r="AA188" s="139"/>
      <c r="AB188" s="139"/>
      <c r="AC188" s="139"/>
      <c r="AE188" s="139"/>
      <c r="AF188" s="139"/>
      <c r="AG188" s="139"/>
      <c r="AH188" s="139"/>
      <c r="AR188" s="139"/>
    </row>
    <row r="189" spans="22:44" x14ac:dyDescent="0.2">
      <c r="V189" s="139"/>
      <c r="W189" s="139"/>
      <c r="X189" s="139"/>
      <c r="Y189" s="139"/>
      <c r="Z189" s="139"/>
      <c r="AA189" s="139"/>
      <c r="AB189" s="139"/>
      <c r="AC189" s="139"/>
      <c r="AE189" s="139"/>
      <c r="AF189" s="139"/>
      <c r="AG189" s="139"/>
      <c r="AH189" s="139"/>
      <c r="AR189" s="139"/>
    </row>
    <row r="190" spans="22:44" x14ac:dyDescent="0.2">
      <c r="V190" s="139"/>
      <c r="W190" s="139"/>
      <c r="X190" s="139"/>
      <c r="Y190" s="139"/>
      <c r="Z190" s="139"/>
      <c r="AA190" s="139"/>
      <c r="AB190" s="139"/>
      <c r="AC190" s="139"/>
      <c r="AE190" s="139"/>
      <c r="AF190" s="139"/>
      <c r="AG190" s="139"/>
      <c r="AH190" s="139"/>
      <c r="AR190" s="139"/>
    </row>
    <row r="191" spans="22:44" x14ac:dyDescent="0.2">
      <c r="V191" s="139"/>
      <c r="W191" s="139"/>
      <c r="X191" s="139"/>
      <c r="Y191" s="139"/>
      <c r="Z191" s="139"/>
      <c r="AA191" s="139"/>
      <c r="AB191" s="139"/>
      <c r="AC191" s="139"/>
      <c r="AE191" s="139"/>
      <c r="AF191" s="139"/>
      <c r="AG191" s="139"/>
      <c r="AH191" s="139"/>
      <c r="AR191" s="139"/>
    </row>
    <row r="192" spans="22:44" x14ac:dyDescent="0.2">
      <c r="V192" s="139"/>
      <c r="W192" s="139"/>
      <c r="X192" s="139"/>
      <c r="Y192" s="139"/>
      <c r="Z192" s="139"/>
      <c r="AA192" s="139"/>
      <c r="AB192" s="139"/>
      <c r="AC192" s="139"/>
      <c r="AE192" s="139"/>
      <c r="AF192" s="139"/>
      <c r="AG192" s="139"/>
      <c r="AH192" s="139"/>
      <c r="AR192" s="139"/>
    </row>
    <row r="193" spans="22:44" x14ac:dyDescent="0.2">
      <c r="V193" s="139"/>
      <c r="W193" s="139"/>
      <c r="X193" s="139"/>
      <c r="Y193" s="139"/>
      <c r="Z193" s="139"/>
      <c r="AA193" s="139"/>
      <c r="AB193" s="139"/>
      <c r="AC193" s="139"/>
      <c r="AE193" s="139"/>
      <c r="AF193" s="139"/>
      <c r="AG193" s="139"/>
      <c r="AH193" s="139"/>
      <c r="AR193" s="139"/>
    </row>
    <row r="194" spans="22:44" x14ac:dyDescent="0.2">
      <c r="V194" s="139"/>
      <c r="W194" s="139"/>
      <c r="X194" s="139"/>
      <c r="Y194" s="139"/>
      <c r="Z194" s="139"/>
      <c r="AA194" s="139"/>
      <c r="AB194" s="139"/>
      <c r="AC194" s="139"/>
      <c r="AE194" s="139"/>
      <c r="AF194" s="139"/>
      <c r="AG194" s="139"/>
      <c r="AH194" s="139"/>
      <c r="AR194" s="139"/>
    </row>
    <row r="195" spans="22:44" x14ac:dyDescent="0.2">
      <c r="V195" s="139"/>
      <c r="W195" s="139"/>
      <c r="X195" s="139"/>
      <c r="Y195" s="139"/>
      <c r="Z195" s="139"/>
      <c r="AA195" s="139"/>
      <c r="AB195" s="139"/>
      <c r="AC195" s="139"/>
      <c r="AE195" s="139"/>
      <c r="AF195" s="139"/>
      <c r="AG195" s="139"/>
      <c r="AH195" s="139"/>
      <c r="AR195" s="139"/>
    </row>
    <row r="196" spans="22:44" x14ac:dyDescent="0.2">
      <c r="V196" s="139"/>
      <c r="W196" s="139"/>
      <c r="X196" s="139"/>
      <c r="Y196" s="139"/>
      <c r="Z196" s="139"/>
      <c r="AA196" s="139"/>
      <c r="AB196" s="139"/>
      <c r="AC196" s="139"/>
      <c r="AE196" s="139"/>
      <c r="AF196" s="139"/>
      <c r="AG196" s="139"/>
      <c r="AH196" s="139"/>
      <c r="AR196" s="139"/>
    </row>
    <row r="197" spans="22:44" x14ac:dyDescent="0.2">
      <c r="V197" s="139"/>
      <c r="W197" s="139"/>
      <c r="X197" s="139"/>
      <c r="Y197" s="139"/>
      <c r="Z197" s="139"/>
      <c r="AA197" s="139"/>
      <c r="AB197" s="139"/>
      <c r="AC197" s="139"/>
      <c r="AE197" s="139"/>
      <c r="AF197" s="139"/>
      <c r="AG197" s="139"/>
      <c r="AH197" s="139"/>
      <c r="AR197" s="139"/>
    </row>
    <row r="198" spans="22:44" x14ac:dyDescent="0.2">
      <c r="V198" s="139"/>
      <c r="W198" s="139"/>
      <c r="X198" s="139"/>
      <c r="Y198" s="139"/>
      <c r="Z198" s="139"/>
      <c r="AA198" s="139"/>
      <c r="AB198" s="139"/>
      <c r="AC198" s="139"/>
      <c r="AE198" s="139"/>
      <c r="AF198" s="139"/>
      <c r="AG198" s="139"/>
      <c r="AH198" s="139"/>
      <c r="AR198" s="139"/>
    </row>
    <row r="199" spans="22:44" x14ac:dyDescent="0.2">
      <c r="V199" s="139"/>
      <c r="W199" s="139"/>
      <c r="X199" s="139"/>
      <c r="Y199" s="139"/>
      <c r="Z199" s="139"/>
      <c r="AA199" s="139"/>
      <c r="AB199" s="139"/>
      <c r="AC199" s="139"/>
      <c r="AE199" s="139"/>
      <c r="AF199" s="139"/>
      <c r="AG199" s="139"/>
      <c r="AH199" s="139"/>
      <c r="AR199" s="139"/>
    </row>
    <row r="200" spans="22:44" x14ac:dyDescent="0.2">
      <c r="V200" s="139"/>
      <c r="W200" s="139"/>
      <c r="X200" s="139"/>
      <c r="Y200" s="139"/>
      <c r="Z200" s="139"/>
      <c r="AA200" s="139"/>
      <c r="AB200" s="139"/>
      <c r="AC200" s="139"/>
      <c r="AE200" s="139"/>
      <c r="AF200" s="139"/>
      <c r="AG200" s="139"/>
      <c r="AH200" s="139"/>
      <c r="AR200" s="139"/>
    </row>
    <row r="201" spans="22:44" x14ac:dyDescent="0.2">
      <c r="V201" s="139"/>
      <c r="W201" s="139"/>
      <c r="X201" s="139"/>
      <c r="Y201" s="139"/>
      <c r="Z201" s="139"/>
      <c r="AA201" s="139"/>
      <c r="AB201" s="139"/>
      <c r="AC201" s="139"/>
      <c r="AE201" s="139"/>
      <c r="AF201" s="139"/>
      <c r="AG201" s="139"/>
      <c r="AH201" s="139"/>
      <c r="AR201" s="139"/>
    </row>
    <row r="202" spans="22:44" x14ac:dyDescent="0.2">
      <c r="V202" s="139"/>
      <c r="W202" s="139"/>
      <c r="X202" s="139"/>
      <c r="Y202" s="139"/>
      <c r="Z202" s="139"/>
      <c r="AA202" s="139"/>
      <c r="AB202" s="139"/>
      <c r="AC202" s="139"/>
      <c r="AE202" s="139"/>
      <c r="AF202" s="139"/>
      <c r="AG202" s="139"/>
      <c r="AH202" s="139"/>
      <c r="AR202" s="139"/>
    </row>
    <row r="203" spans="22:44" x14ac:dyDescent="0.2">
      <c r="V203" s="139"/>
      <c r="W203" s="139"/>
      <c r="X203" s="139"/>
      <c r="Y203" s="139"/>
      <c r="Z203" s="139"/>
      <c r="AA203" s="139"/>
      <c r="AB203" s="139"/>
      <c r="AC203" s="139"/>
      <c r="AE203" s="139"/>
      <c r="AF203" s="139"/>
      <c r="AG203" s="139"/>
      <c r="AH203" s="139"/>
      <c r="AR203" s="139"/>
    </row>
    <row r="204" spans="22:44" x14ac:dyDescent="0.2">
      <c r="V204" s="139"/>
      <c r="W204" s="139"/>
      <c r="X204" s="139"/>
      <c r="Y204" s="139"/>
      <c r="Z204" s="139"/>
      <c r="AA204" s="139"/>
      <c r="AB204" s="139"/>
      <c r="AC204" s="139"/>
      <c r="AE204" s="139"/>
      <c r="AF204" s="139"/>
      <c r="AG204" s="139"/>
      <c r="AH204" s="139"/>
      <c r="AR204" s="139"/>
    </row>
    <row r="205" spans="22:44" x14ac:dyDescent="0.2">
      <c r="V205" s="139"/>
      <c r="W205" s="139"/>
      <c r="X205" s="139"/>
      <c r="Y205" s="139"/>
      <c r="Z205" s="139"/>
      <c r="AA205" s="139"/>
      <c r="AB205" s="139"/>
      <c r="AC205" s="139"/>
      <c r="AE205" s="139"/>
      <c r="AF205" s="139"/>
      <c r="AG205" s="139"/>
      <c r="AH205" s="139"/>
      <c r="AR205" s="139"/>
    </row>
    <row r="206" spans="22:44" x14ac:dyDescent="0.2">
      <c r="V206" s="139"/>
      <c r="W206" s="139"/>
      <c r="X206" s="139"/>
      <c r="Y206" s="139"/>
      <c r="Z206" s="139"/>
      <c r="AA206" s="139"/>
      <c r="AB206" s="139"/>
      <c r="AC206" s="139"/>
      <c r="AE206" s="139"/>
      <c r="AF206" s="139"/>
      <c r="AG206" s="139"/>
      <c r="AH206" s="139"/>
      <c r="AR206" s="139"/>
    </row>
    <row r="207" spans="22:44" x14ac:dyDescent="0.2">
      <c r="V207" s="139"/>
      <c r="W207" s="139"/>
      <c r="X207" s="139"/>
      <c r="Y207" s="139"/>
      <c r="Z207" s="139"/>
      <c r="AA207" s="139"/>
      <c r="AB207" s="139"/>
      <c r="AC207" s="139"/>
      <c r="AE207" s="139"/>
      <c r="AF207" s="139"/>
      <c r="AG207" s="139"/>
      <c r="AH207" s="139"/>
      <c r="AR207" s="139"/>
    </row>
    <row r="208" spans="22:44" x14ac:dyDescent="0.2">
      <c r="V208" s="139"/>
      <c r="W208" s="139"/>
      <c r="X208" s="139"/>
      <c r="Y208" s="139"/>
      <c r="Z208" s="139"/>
      <c r="AA208" s="139"/>
      <c r="AB208" s="139"/>
      <c r="AC208" s="139"/>
      <c r="AE208" s="139"/>
      <c r="AF208" s="139"/>
      <c r="AG208" s="139"/>
      <c r="AH208" s="139"/>
      <c r="AR208" s="139"/>
    </row>
    <row r="209" spans="22:44" x14ac:dyDescent="0.2">
      <c r="V209" s="139"/>
      <c r="W209" s="139"/>
      <c r="X209" s="139"/>
      <c r="Y209" s="139"/>
      <c r="Z209" s="139"/>
      <c r="AA209" s="139"/>
      <c r="AB209" s="139"/>
      <c r="AC209" s="139"/>
      <c r="AE209" s="139"/>
      <c r="AF209" s="139"/>
      <c r="AG209" s="139"/>
      <c r="AH209" s="139"/>
      <c r="AR209" s="139"/>
    </row>
    <row r="210" spans="22:44" x14ac:dyDescent="0.2">
      <c r="V210" s="139"/>
      <c r="W210" s="139"/>
      <c r="X210" s="139"/>
      <c r="Y210" s="139"/>
      <c r="Z210" s="139"/>
      <c r="AA210" s="139"/>
      <c r="AB210" s="139"/>
      <c r="AC210" s="139"/>
      <c r="AE210" s="139"/>
      <c r="AF210" s="139"/>
      <c r="AG210" s="139"/>
      <c r="AH210" s="139"/>
      <c r="AR210" s="139"/>
    </row>
    <row r="211" spans="22:44" x14ac:dyDescent="0.2">
      <c r="V211" s="139"/>
      <c r="W211" s="139"/>
      <c r="X211" s="139"/>
      <c r="Y211" s="139"/>
      <c r="Z211" s="139"/>
      <c r="AA211" s="139"/>
      <c r="AB211" s="139"/>
      <c r="AC211" s="139"/>
      <c r="AE211" s="139"/>
      <c r="AF211" s="139"/>
      <c r="AG211" s="139"/>
      <c r="AH211" s="139"/>
      <c r="AR211" s="139"/>
    </row>
    <row r="212" spans="22:44" x14ac:dyDescent="0.2">
      <c r="V212" s="139"/>
      <c r="W212" s="139"/>
      <c r="X212" s="139"/>
      <c r="Y212" s="139"/>
      <c r="Z212" s="139"/>
      <c r="AA212" s="139"/>
      <c r="AB212" s="139"/>
      <c r="AC212" s="139"/>
      <c r="AE212" s="139"/>
      <c r="AF212" s="139"/>
      <c r="AG212" s="139"/>
      <c r="AH212" s="139"/>
      <c r="AR212" s="139"/>
    </row>
    <row r="213" spans="22:44" x14ac:dyDescent="0.2">
      <c r="V213" s="139"/>
      <c r="W213" s="139"/>
      <c r="X213" s="139"/>
      <c r="Y213" s="139"/>
      <c r="Z213" s="139"/>
      <c r="AA213" s="139"/>
      <c r="AB213" s="139"/>
      <c r="AC213" s="139"/>
      <c r="AE213" s="139"/>
      <c r="AF213" s="139"/>
      <c r="AG213" s="139"/>
      <c r="AH213" s="139"/>
      <c r="AR213" s="139"/>
    </row>
    <row r="214" spans="22:44" x14ac:dyDescent="0.2">
      <c r="V214" s="139"/>
      <c r="W214" s="139"/>
      <c r="X214" s="139"/>
      <c r="Y214" s="139"/>
      <c r="Z214" s="139"/>
      <c r="AA214" s="139"/>
      <c r="AB214" s="139"/>
      <c r="AC214" s="139"/>
      <c r="AE214" s="139"/>
      <c r="AF214" s="139"/>
      <c r="AG214" s="139"/>
      <c r="AH214" s="139"/>
      <c r="AR214" s="139"/>
    </row>
    <row r="215" spans="22:44" x14ac:dyDescent="0.2">
      <c r="V215" s="139"/>
      <c r="W215" s="139"/>
      <c r="X215" s="139"/>
      <c r="Y215" s="139"/>
      <c r="Z215" s="139"/>
      <c r="AA215" s="139"/>
      <c r="AB215" s="139"/>
      <c r="AC215" s="139"/>
      <c r="AE215" s="139"/>
      <c r="AF215" s="139"/>
      <c r="AG215" s="139"/>
      <c r="AH215" s="139"/>
      <c r="AR215" s="139"/>
    </row>
    <row r="216" spans="22:44" x14ac:dyDescent="0.2">
      <c r="V216" s="139"/>
      <c r="W216" s="139"/>
      <c r="X216" s="139"/>
      <c r="Y216" s="139"/>
      <c r="Z216" s="139"/>
      <c r="AA216" s="139"/>
      <c r="AB216" s="139"/>
      <c r="AC216" s="139"/>
      <c r="AE216" s="139"/>
      <c r="AF216" s="139"/>
      <c r="AG216" s="139"/>
      <c r="AH216" s="139"/>
      <c r="AR216" s="139"/>
    </row>
    <row r="217" spans="22:44" x14ac:dyDescent="0.2">
      <c r="V217" s="139"/>
      <c r="W217" s="139"/>
      <c r="X217" s="139"/>
      <c r="Y217" s="139"/>
      <c r="Z217" s="139"/>
      <c r="AA217" s="139"/>
      <c r="AB217" s="139"/>
      <c r="AC217" s="139"/>
      <c r="AE217" s="139"/>
      <c r="AF217" s="139"/>
      <c r="AG217" s="139"/>
      <c r="AH217" s="139"/>
      <c r="AR217" s="139"/>
    </row>
    <row r="218" spans="22:44" x14ac:dyDescent="0.2">
      <c r="V218" s="139"/>
      <c r="W218" s="139"/>
      <c r="X218" s="139"/>
      <c r="Y218" s="139"/>
      <c r="Z218" s="139"/>
      <c r="AA218" s="139"/>
      <c r="AB218" s="139"/>
      <c r="AC218" s="139"/>
      <c r="AE218" s="139"/>
      <c r="AF218" s="139"/>
      <c r="AG218" s="139"/>
      <c r="AH218" s="139"/>
      <c r="AR218" s="139"/>
    </row>
    <row r="219" spans="22:44" x14ac:dyDescent="0.2">
      <c r="V219" s="139"/>
      <c r="W219" s="139"/>
      <c r="X219" s="139"/>
      <c r="Y219" s="139"/>
      <c r="Z219" s="139"/>
      <c r="AA219" s="139"/>
      <c r="AB219" s="139"/>
      <c r="AC219" s="139"/>
      <c r="AE219" s="139"/>
      <c r="AF219" s="139"/>
      <c r="AG219" s="139"/>
      <c r="AH219" s="139"/>
      <c r="AR219" s="139"/>
    </row>
    <row r="220" spans="22:44" x14ac:dyDescent="0.2">
      <c r="V220" s="139"/>
      <c r="W220" s="139"/>
      <c r="X220" s="139"/>
      <c r="Y220" s="139"/>
      <c r="Z220" s="139"/>
      <c r="AA220" s="139"/>
      <c r="AB220" s="139"/>
      <c r="AC220" s="139"/>
      <c r="AE220" s="139"/>
      <c r="AF220" s="139"/>
      <c r="AG220" s="139"/>
      <c r="AH220" s="139"/>
      <c r="AR220" s="139"/>
    </row>
    <row r="221" spans="22:44" x14ac:dyDescent="0.2">
      <c r="V221" s="139"/>
      <c r="W221" s="139"/>
      <c r="X221" s="139"/>
      <c r="Y221" s="139"/>
      <c r="Z221" s="139"/>
      <c r="AA221" s="139"/>
      <c r="AB221" s="139"/>
      <c r="AC221" s="139"/>
      <c r="AE221" s="139"/>
      <c r="AF221" s="139"/>
      <c r="AG221" s="139"/>
      <c r="AH221" s="139"/>
      <c r="AR221" s="139"/>
    </row>
    <row r="222" spans="22:44" x14ac:dyDescent="0.2">
      <c r="V222" s="139"/>
      <c r="W222" s="139"/>
      <c r="X222" s="139"/>
      <c r="Y222" s="139"/>
      <c r="Z222" s="139"/>
      <c r="AA222" s="139"/>
      <c r="AB222" s="139"/>
      <c r="AC222" s="139"/>
      <c r="AE222" s="139"/>
      <c r="AF222" s="139"/>
      <c r="AG222" s="139"/>
      <c r="AH222" s="139"/>
      <c r="AR222" s="139"/>
    </row>
    <row r="223" spans="22:44" x14ac:dyDescent="0.2">
      <c r="V223" s="139"/>
      <c r="W223" s="139"/>
      <c r="X223" s="139"/>
      <c r="Y223" s="139"/>
      <c r="Z223" s="139"/>
      <c r="AA223" s="139"/>
      <c r="AB223" s="139"/>
      <c r="AC223" s="139"/>
      <c r="AE223" s="139"/>
      <c r="AF223" s="139"/>
      <c r="AG223" s="139"/>
      <c r="AH223" s="139"/>
      <c r="AR223" s="139"/>
    </row>
    <row r="224" spans="22:44" x14ac:dyDescent="0.2">
      <c r="V224" s="139"/>
      <c r="W224" s="139"/>
      <c r="X224" s="139"/>
      <c r="Y224" s="139"/>
      <c r="Z224" s="139"/>
      <c r="AA224" s="139"/>
      <c r="AB224" s="139"/>
      <c r="AC224" s="139"/>
      <c r="AE224" s="139"/>
      <c r="AF224" s="139"/>
      <c r="AG224" s="139"/>
      <c r="AH224" s="139"/>
      <c r="AR224" s="139"/>
    </row>
    <row r="225" spans="22:44" x14ac:dyDescent="0.2">
      <c r="V225" s="139"/>
      <c r="W225" s="139"/>
      <c r="X225" s="139"/>
      <c r="Y225" s="139"/>
      <c r="Z225" s="139"/>
      <c r="AA225" s="139"/>
      <c r="AB225" s="139"/>
      <c r="AC225" s="139"/>
      <c r="AE225" s="139"/>
      <c r="AF225" s="139"/>
      <c r="AG225" s="139"/>
      <c r="AH225" s="139"/>
      <c r="AR225" s="139"/>
    </row>
    <row r="226" spans="22:44" x14ac:dyDescent="0.2">
      <c r="V226" s="139"/>
      <c r="W226" s="139"/>
      <c r="X226" s="139"/>
      <c r="Y226" s="139"/>
      <c r="Z226" s="139"/>
      <c r="AA226" s="139"/>
      <c r="AB226" s="139"/>
      <c r="AC226" s="139"/>
      <c r="AE226" s="139"/>
      <c r="AF226" s="139"/>
      <c r="AG226" s="139"/>
      <c r="AH226" s="139"/>
      <c r="AR226" s="139"/>
    </row>
    <row r="227" spans="22:44" x14ac:dyDescent="0.2">
      <c r="V227" s="139"/>
      <c r="W227" s="139"/>
      <c r="X227" s="139"/>
      <c r="Y227" s="139"/>
      <c r="Z227" s="139"/>
      <c r="AA227" s="139"/>
      <c r="AB227" s="139"/>
      <c r="AC227" s="139"/>
      <c r="AE227" s="139"/>
      <c r="AF227" s="139"/>
      <c r="AG227" s="139"/>
      <c r="AH227" s="139"/>
      <c r="AR227" s="139"/>
    </row>
    <row r="228" spans="22:44" x14ac:dyDescent="0.2">
      <c r="V228" s="139"/>
      <c r="W228" s="139"/>
      <c r="X228" s="139"/>
      <c r="Y228" s="139"/>
      <c r="Z228" s="139"/>
      <c r="AA228" s="139"/>
      <c r="AB228" s="139"/>
      <c r="AC228" s="139"/>
      <c r="AE228" s="139"/>
      <c r="AF228" s="139"/>
      <c r="AG228" s="139"/>
      <c r="AH228" s="139"/>
      <c r="AR228" s="139"/>
    </row>
    <row r="229" spans="22:44" x14ac:dyDescent="0.2">
      <c r="V229" s="139"/>
      <c r="W229" s="139"/>
      <c r="X229" s="139"/>
      <c r="Y229" s="139"/>
      <c r="Z229" s="139"/>
      <c r="AA229" s="139"/>
      <c r="AB229" s="139"/>
      <c r="AC229" s="139"/>
      <c r="AE229" s="139"/>
      <c r="AF229" s="139"/>
      <c r="AG229" s="139"/>
      <c r="AH229" s="139"/>
      <c r="AR229" s="139"/>
    </row>
    <row r="230" spans="22:44" x14ac:dyDescent="0.2">
      <c r="V230" s="139"/>
      <c r="W230" s="139"/>
      <c r="X230" s="139"/>
      <c r="Y230" s="139"/>
      <c r="Z230" s="139"/>
      <c r="AA230" s="139"/>
      <c r="AB230" s="139"/>
      <c r="AC230" s="139"/>
      <c r="AE230" s="139"/>
      <c r="AF230" s="139"/>
      <c r="AG230" s="139"/>
      <c r="AH230" s="139"/>
      <c r="AR230" s="139"/>
    </row>
    <row r="231" spans="22:44" x14ac:dyDescent="0.2">
      <c r="V231" s="139"/>
      <c r="W231" s="139"/>
      <c r="X231" s="139"/>
      <c r="Y231" s="139"/>
      <c r="Z231" s="139"/>
      <c r="AA231" s="139"/>
      <c r="AB231" s="139"/>
      <c r="AC231" s="139"/>
      <c r="AE231" s="139"/>
      <c r="AF231" s="139"/>
      <c r="AG231" s="139"/>
      <c r="AH231" s="139"/>
      <c r="AR231" s="139"/>
    </row>
    <row r="232" spans="22:44" x14ac:dyDescent="0.2">
      <c r="V232" s="139"/>
      <c r="W232" s="139"/>
      <c r="X232" s="139"/>
      <c r="Y232" s="139"/>
      <c r="Z232" s="139"/>
      <c r="AA232" s="139"/>
      <c r="AB232" s="139"/>
      <c r="AC232" s="139"/>
      <c r="AE232" s="139"/>
      <c r="AF232" s="139"/>
      <c r="AG232" s="139"/>
      <c r="AH232" s="139"/>
      <c r="AR232" s="139"/>
    </row>
    <row r="233" spans="22:44" x14ac:dyDescent="0.2">
      <c r="V233" s="139"/>
      <c r="W233" s="139"/>
      <c r="X233" s="139"/>
      <c r="Y233" s="139"/>
      <c r="Z233" s="139"/>
      <c r="AA233" s="139"/>
      <c r="AB233" s="139"/>
      <c r="AC233" s="139"/>
      <c r="AE233" s="139"/>
      <c r="AF233" s="139"/>
      <c r="AG233" s="139"/>
      <c r="AH233" s="139"/>
      <c r="AR233" s="139"/>
    </row>
    <row r="234" spans="22:44" x14ac:dyDescent="0.2">
      <c r="V234" s="139"/>
      <c r="W234" s="139"/>
      <c r="X234" s="139"/>
      <c r="Y234" s="139"/>
      <c r="Z234" s="139"/>
      <c r="AA234" s="139"/>
      <c r="AB234" s="139"/>
      <c r="AC234" s="139"/>
      <c r="AE234" s="139"/>
      <c r="AF234" s="139"/>
      <c r="AG234" s="139"/>
      <c r="AH234" s="139"/>
      <c r="AR234" s="139"/>
    </row>
    <row r="235" spans="22:44" x14ac:dyDescent="0.2">
      <c r="V235" s="139"/>
      <c r="W235" s="139"/>
      <c r="X235" s="139"/>
      <c r="Y235" s="139"/>
      <c r="Z235" s="139"/>
      <c r="AA235" s="139"/>
      <c r="AB235" s="139"/>
      <c r="AC235" s="139"/>
      <c r="AE235" s="139"/>
      <c r="AF235" s="139"/>
      <c r="AG235" s="139"/>
      <c r="AH235" s="139"/>
      <c r="AR235" s="139"/>
    </row>
    <row r="236" spans="22:44" x14ac:dyDescent="0.2">
      <c r="V236" s="139"/>
      <c r="W236" s="139"/>
      <c r="X236" s="139"/>
      <c r="Y236" s="139"/>
      <c r="Z236" s="139"/>
      <c r="AA236" s="139"/>
      <c r="AB236" s="139"/>
      <c r="AC236" s="139"/>
      <c r="AE236" s="139"/>
      <c r="AF236" s="139"/>
      <c r="AG236" s="139"/>
      <c r="AH236" s="139"/>
      <c r="AR236" s="139"/>
    </row>
    <row r="237" spans="22:44" x14ac:dyDescent="0.2">
      <c r="V237" s="139"/>
      <c r="W237" s="139"/>
      <c r="X237" s="139"/>
      <c r="Y237" s="139"/>
      <c r="Z237" s="139"/>
      <c r="AA237" s="139"/>
      <c r="AB237" s="139"/>
      <c r="AC237" s="139"/>
      <c r="AE237" s="139"/>
      <c r="AF237" s="139"/>
      <c r="AG237" s="139"/>
      <c r="AH237" s="139"/>
      <c r="AR237" s="139"/>
    </row>
    <row r="238" spans="22:44" x14ac:dyDescent="0.2">
      <c r="V238" s="139"/>
      <c r="W238" s="139"/>
      <c r="X238" s="139"/>
      <c r="Y238" s="139"/>
      <c r="Z238" s="139"/>
      <c r="AA238" s="139"/>
      <c r="AB238" s="139"/>
      <c r="AC238" s="139"/>
      <c r="AE238" s="139"/>
      <c r="AF238" s="139"/>
      <c r="AG238" s="139"/>
      <c r="AH238" s="139"/>
      <c r="AR238" s="139"/>
    </row>
    <row r="239" spans="22:44" x14ac:dyDescent="0.2">
      <c r="V239" s="139"/>
      <c r="W239" s="139"/>
      <c r="X239" s="139"/>
      <c r="Y239" s="139"/>
      <c r="Z239" s="139"/>
      <c r="AA239" s="139"/>
      <c r="AB239" s="139"/>
      <c r="AC239" s="139"/>
      <c r="AE239" s="139"/>
      <c r="AF239" s="139"/>
      <c r="AG239" s="139"/>
      <c r="AH239" s="139"/>
      <c r="AR239" s="139"/>
    </row>
    <row r="240" spans="22:44" x14ac:dyDescent="0.2">
      <c r="V240" s="139"/>
      <c r="W240" s="139"/>
      <c r="X240" s="139"/>
      <c r="Y240" s="139"/>
      <c r="Z240" s="139"/>
      <c r="AA240" s="139"/>
      <c r="AB240" s="139"/>
      <c r="AC240" s="139"/>
      <c r="AE240" s="139"/>
      <c r="AF240" s="139"/>
      <c r="AG240" s="139"/>
      <c r="AH240" s="139"/>
      <c r="AR240" s="139"/>
    </row>
    <row r="241" spans="22:44" x14ac:dyDescent="0.2">
      <c r="V241" s="139"/>
      <c r="W241" s="139"/>
      <c r="X241" s="139"/>
      <c r="Y241" s="139"/>
      <c r="Z241" s="139"/>
      <c r="AA241" s="139"/>
      <c r="AB241" s="139"/>
      <c r="AC241" s="139"/>
      <c r="AE241" s="139"/>
      <c r="AF241" s="139"/>
      <c r="AG241" s="139"/>
      <c r="AH241" s="139"/>
      <c r="AR241" s="139"/>
    </row>
    <row r="242" spans="22:44" x14ac:dyDescent="0.2">
      <c r="V242" s="139"/>
      <c r="W242" s="139"/>
      <c r="X242" s="139"/>
      <c r="Y242" s="139"/>
      <c r="Z242" s="139"/>
      <c r="AA242" s="139"/>
      <c r="AB242" s="139"/>
      <c r="AC242" s="139"/>
      <c r="AE242" s="139"/>
      <c r="AF242" s="139"/>
      <c r="AG242" s="139"/>
      <c r="AH242" s="139"/>
      <c r="AR242" s="139"/>
    </row>
    <row r="243" spans="22:44" x14ac:dyDescent="0.2">
      <c r="V243" s="139"/>
      <c r="W243" s="139"/>
      <c r="X243" s="139"/>
      <c r="Y243" s="139"/>
      <c r="Z243" s="139"/>
      <c r="AA243" s="139"/>
      <c r="AB243" s="139"/>
      <c r="AC243" s="139"/>
      <c r="AE243" s="139"/>
      <c r="AF243" s="139"/>
      <c r="AG243" s="139"/>
      <c r="AH243" s="139"/>
      <c r="AR243" s="139"/>
    </row>
    <row r="244" spans="22:44" x14ac:dyDescent="0.2">
      <c r="V244" s="139"/>
      <c r="W244" s="139"/>
      <c r="X244" s="139"/>
      <c r="Y244" s="139"/>
      <c r="Z244" s="139"/>
      <c r="AA244" s="139"/>
      <c r="AB244" s="139"/>
      <c r="AC244" s="139"/>
      <c r="AE244" s="139"/>
      <c r="AF244" s="139"/>
      <c r="AG244" s="139"/>
      <c r="AH244" s="139"/>
      <c r="AR244" s="139"/>
    </row>
    <row r="245" spans="22:44" x14ac:dyDescent="0.2">
      <c r="V245" s="139"/>
      <c r="W245" s="139"/>
      <c r="X245" s="139"/>
      <c r="Y245" s="139"/>
      <c r="Z245" s="139"/>
      <c r="AA245" s="139"/>
      <c r="AB245" s="139"/>
      <c r="AC245" s="139"/>
      <c r="AE245" s="139"/>
      <c r="AF245" s="139"/>
      <c r="AG245" s="139"/>
      <c r="AH245" s="139"/>
      <c r="AR245" s="139"/>
    </row>
    <row r="246" spans="22:44" x14ac:dyDescent="0.2">
      <c r="V246" s="139"/>
      <c r="W246" s="139"/>
      <c r="X246" s="139"/>
      <c r="Y246" s="139"/>
      <c r="Z246" s="139"/>
      <c r="AA246" s="139"/>
      <c r="AB246" s="139"/>
      <c r="AC246" s="139"/>
      <c r="AE246" s="139"/>
      <c r="AF246" s="139"/>
      <c r="AG246" s="139"/>
      <c r="AH246" s="139"/>
      <c r="AR246" s="139"/>
    </row>
    <row r="247" spans="22:44" x14ac:dyDescent="0.2">
      <c r="V247" s="139"/>
      <c r="W247" s="139"/>
      <c r="X247" s="139"/>
      <c r="Y247" s="139"/>
      <c r="Z247" s="139"/>
      <c r="AA247" s="139"/>
      <c r="AB247" s="139"/>
      <c r="AC247" s="139"/>
      <c r="AE247" s="139"/>
      <c r="AF247" s="139"/>
      <c r="AG247" s="139"/>
      <c r="AH247" s="139"/>
      <c r="AR247" s="139"/>
    </row>
    <row r="248" spans="22:44" x14ac:dyDescent="0.2">
      <c r="V248" s="139"/>
      <c r="W248" s="139"/>
      <c r="X248" s="139"/>
      <c r="Y248" s="139"/>
      <c r="Z248" s="139"/>
      <c r="AA248" s="139"/>
      <c r="AB248" s="139"/>
      <c r="AC248" s="139"/>
      <c r="AE248" s="139"/>
      <c r="AF248" s="139"/>
      <c r="AG248" s="139"/>
      <c r="AH248" s="139"/>
      <c r="AR248" s="139"/>
    </row>
    <row r="249" spans="22:44" x14ac:dyDescent="0.2">
      <c r="V249" s="139"/>
      <c r="W249" s="139"/>
      <c r="X249" s="139"/>
      <c r="Y249" s="139"/>
      <c r="Z249" s="139"/>
      <c r="AA249" s="139"/>
      <c r="AB249" s="139"/>
      <c r="AC249" s="139"/>
      <c r="AE249" s="139"/>
      <c r="AF249" s="139"/>
      <c r="AG249" s="139"/>
      <c r="AH249" s="139"/>
      <c r="AR249" s="139"/>
    </row>
    <row r="250" spans="22:44" x14ac:dyDescent="0.2">
      <c r="V250" s="139"/>
      <c r="W250" s="139"/>
      <c r="X250" s="139"/>
      <c r="Y250" s="139"/>
      <c r="Z250" s="139"/>
      <c r="AA250" s="139"/>
      <c r="AB250" s="139"/>
      <c r="AC250" s="139"/>
      <c r="AE250" s="139"/>
      <c r="AF250" s="139"/>
      <c r="AG250" s="139"/>
      <c r="AH250" s="139"/>
      <c r="AR250" s="139"/>
    </row>
    <row r="251" spans="22:44" x14ac:dyDescent="0.2">
      <c r="V251" s="139"/>
      <c r="W251" s="139"/>
      <c r="X251" s="139"/>
      <c r="Y251" s="139"/>
      <c r="Z251" s="139"/>
      <c r="AA251" s="139"/>
      <c r="AB251" s="139"/>
      <c r="AC251" s="139"/>
      <c r="AE251" s="139"/>
      <c r="AF251" s="139"/>
      <c r="AG251" s="139"/>
      <c r="AH251" s="139"/>
      <c r="AR251" s="139"/>
    </row>
    <row r="252" spans="22:44" x14ac:dyDescent="0.2">
      <c r="V252" s="139"/>
      <c r="W252" s="139"/>
      <c r="X252" s="139"/>
      <c r="Y252" s="139"/>
      <c r="Z252" s="139"/>
      <c r="AA252" s="139"/>
      <c r="AB252" s="139"/>
      <c r="AC252" s="139"/>
      <c r="AE252" s="139"/>
      <c r="AF252" s="139"/>
      <c r="AG252" s="139"/>
      <c r="AH252" s="139"/>
      <c r="AR252" s="139"/>
    </row>
    <row r="253" spans="22:44" x14ac:dyDescent="0.2">
      <c r="V253" s="139"/>
      <c r="W253" s="139"/>
      <c r="X253" s="139"/>
      <c r="Y253" s="139"/>
      <c r="Z253" s="139"/>
      <c r="AA253" s="139"/>
      <c r="AB253" s="139"/>
      <c r="AC253" s="139"/>
      <c r="AE253" s="139"/>
      <c r="AF253" s="139"/>
      <c r="AG253" s="139"/>
      <c r="AH253" s="139"/>
      <c r="AR253" s="139"/>
    </row>
    <row r="254" spans="22:44" x14ac:dyDescent="0.2">
      <c r="V254" s="139"/>
      <c r="W254" s="139"/>
      <c r="X254" s="139"/>
      <c r="Y254" s="139"/>
      <c r="Z254" s="139"/>
      <c r="AA254" s="139"/>
      <c r="AB254" s="139"/>
      <c r="AC254" s="139"/>
      <c r="AE254" s="139"/>
      <c r="AF254" s="139"/>
      <c r="AG254" s="139"/>
      <c r="AH254" s="139"/>
      <c r="AR254" s="139"/>
    </row>
    <row r="255" spans="22:44" x14ac:dyDescent="0.2">
      <c r="V255" s="139"/>
      <c r="W255" s="139"/>
      <c r="X255" s="139"/>
      <c r="Y255" s="139"/>
      <c r="Z255" s="139"/>
      <c r="AA255" s="139"/>
      <c r="AB255" s="139"/>
      <c r="AC255" s="139"/>
      <c r="AE255" s="139"/>
      <c r="AF255" s="139"/>
      <c r="AG255" s="139"/>
      <c r="AH255" s="139"/>
      <c r="AR255" s="139"/>
    </row>
    <row r="256" spans="22:44" x14ac:dyDescent="0.2">
      <c r="V256" s="139"/>
      <c r="W256" s="139"/>
      <c r="X256" s="139"/>
      <c r="Y256" s="139"/>
      <c r="Z256" s="139"/>
      <c r="AA256" s="139"/>
      <c r="AB256" s="139"/>
      <c r="AC256" s="139"/>
      <c r="AE256" s="139"/>
      <c r="AF256" s="139"/>
      <c r="AG256" s="139"/>
      <c r="AH256" s="139"/>
      <c r="AR256" s="139"/>
    </row>
    <row r="257" spans="22:44" x14ac:dyDescent="0.2">
      <c r="V257" s="139"/>
      <c r="W257" s="139"/>
      <c r="X257" s="139"/>
      <c r="Y257" s="139"/>
      <c r="Z257" s="139"/>
      <c r="AA257" s="139"/>
      <c r="AB257" s="139"/>
      <c r="AC257" s="139"/>
      <c r="AE257" s="139"/>
      <c r="AF257" s="139"/>
      <c r="AG257" s="139"/>
      <c r="AH257" s="139"/>
      <c r="AR257" s="139"/>
    </row>
    <row r="258" spans="22:44" x14ac:dyDescent="0.2">
      <c r="V258" s="139"/>
      <c r="W258" s="139"/>
      <c r="X258" s="139"/>
      <c r="Y258" s="139"/>
      <c r="Z258" s="139"/>
      <c r="AA258" s="139"/>
      <c r="AB258" s="139"/>
      <c r="AC258" s="139"/>
      <c r="AE258" s="139"/>
      <c r="AF258" s="139"/>
      <c r="AG258" s="139"/>
      <c r="AH258" s="139"/>
      <c r="AR258" s="139"/>
    </row>
    <row r="259" spans="22:44" x14ac:dyDescent="0.2">
      <c r="V259" s="139"/>
      <c r="W259" s="139"/>
      <c r="X259" s="139"/>
      <c r="Y259" s="139"/>
      <c r="Z259" s="139"/>
      <c r="AA259" s="139"/>
      <c r="AB259" s="139"/>
      <c r="AC259" s="139"/>
      <c r="AE259" s="139"/>
      <c r="AF259" s="139"/>
      <c r="AG259" s="139"/>
      <c r="AH259" s="139"/>
      <c r="AR259" s="139"/>
    </row>
    <row r="260" spans="22:44" x14ac:dyDescent="0.2">
      <c r="V260" s="139"/>
      <c r="W260" s="139"/>
      <c r="X260" s="139"/>
      <c r="Y260" s="139"/>
      <c r="Z260" s="139"/>
      <c r="AA260" s="139"/>
      <c r="AB260" s="139"/>
      <c r="AC260" s="139"/>
      <c r="AE260" s="139"/>
      <c r="AF260" s="139"/>
      <c r="AG260" s="139"/>
      <c r="AH260" s="139"/>
      <c r="AR260" s="139"/>
    </row>
    <row r="261" spans="22:44" x14ac:dyDescent="0.2">
      <c r="V261" s="139"/>
      <c r="W261" s="139"/>
      <c r="X261" s="139"/>
      <c r="Y261" s="139"/>
      <c r="Z261" s="139"/>
      <c r="AA261" s="139"/>
      <c r="AB261" s="139"/>
      <c r="AC261" s="139"/>
      <c r="AE261" s="139"/>
      <c r="AF261" s="139"/>
      <c r="AG261" s="139"/>
      <c r="AH261" s="139"/>
      <c r="AR261" s="139"/>
    </row>
    <row r="262" spans="22:44" x14ac:dyDescent="0.2">
      <c r="V262" s="139"/>
      <c r="W262" s="139"/>
      <c r="X262" s="139"/>
      <c r="Y262" s="139"/>
      <c r="Z262" s="139"/>
      <c r="AA262" s="139"/>
      <c r="AB262" s="139"/>
      <c r="AC262" s="139"/>
      <c r="AE262" s="139"/>
      <c r="AF262" s="139"/>
      <c r="AG262" s="139"/>
      <c r="AH262" s="139"/>
      <c r="AR262" s="139"/>
    </row>
    <row r="263" spans="22:44" x14ac:dyDescent="0.2">
      <c r="V263" s="139"/>
      <c r="W263" s="139"/>
      <c r="X263" s="139"/>
      <c r="Y263" s="139"/>
      <c r="Z263" s="139"/>
      <c r="AA263" s="139"/>
      <c r="AB263" s="139"/>
      <c r="AC263" s="139"/>
      <c r="AE263" s="139"/>
      <c r="AF263" s="139"/>
      <c r="AG263" s="139"/>
      <c r="AH263" s="139"/>
      <c r="AR263" s="139"/>
    </row>
    <row r="264" spans="22:44" x14ac:dyDescent="0.2">
      <c r="V264" s="139"/>
      <c r="W264" s="139"/>
      <c r="X264" s="139"/>
      <c r="Y264" s="139"/>
      <c r="Z264" s="139"/>
      <c r="AA264" s="139"/>
      <c r="AB264" s="139"/>
      <c r="AC264" s="139"/>
      <c r="AE264" s="139"/>
      <c r="AF264" s="139"/>
      <c r="AG264" s="139"/>
      <c r="AH264" s="139"/>
      <c r="AR264" s="139"/>
    </row>
    <row r="265" spans="22:44" x14ac:dyDescent="0.2">
      <c r="V265" s="139"/>
      <c r="W265" s="139"/>
      <c r="X265" s="139"/>
      <c r="Y265" s="139"/>
      <c r="Z265" s="139"/>
      <c r="AA265" s="139"/>
      <c r="AB265" s="139"/>
      <c r="AC265" s="139"/>
      <c r="AE265" s="139"/>
      <c r="AF265" s="139"/>
      <c r="AG265" s="139"/>
      <c r="AH265" s="139"/>
      <c r="AR265" s="139"/>
    </row>
    <row r="266" spans="22:44" x14ac:dyDescent="0.2">
      <c r="V266" s="139"/>
      <c r="W266" s="139"/>
      <c r="X266" s="139"/>
      <c r="Y266" s="139"/>
      <c r="Z266" s="139"/>
      <c r="AA266" s="139"/>
      <c r="AB266" s="139"/>
      <c r="AC266" s="139"/>
      <c r="AE266" s="139"/>
      <c r="AF266" s="139"/>
      <c r="AG266" s="139"/>
      <c r="AH266" s="139"/>
      <c r="AR266" s="139"/>
    </row>
    <row r="267" spans="22:44" x14ac:dyDescent="0.2">
      <c r="V267" s="139"/>
      <c r="W267" s="139"/>
      <c r="X267" s="139"/>
      <c r="Y267" s="139"/>
      <c r="Z267" s="139"/>
      <c r="AA267" s="139"/>
      <c r="AB267" s="139"/>
      <c r="AC267" s="139"/>
      <c r="AE267" s="139"/>
      <c r="AF267" s="139"/>
      <c r="AG267" s="139"/>
      <c r="AH267" s="139"/>
      <c r="AR267" s="139"/>
    </row>
    <row r="268" spans="22:44" x14ac:dyDescent="0.2">
      <c r="V268" s="139"/>
      <c r="W268" s="139"/>
      <c r="X268" s="139"/>
      <c r="Y268" s="139"/>
      <c r="Z268" s="139"/>
      <c r="AA268" s="139"/>
      <c r="AB268" s="139"/>
      <c r="AC268" s="139"/>
      <c r="AE268" s="139"/>
      <c r="AF268" s="139"/>
      <c r="AG268" s="139"/>
      <c r="AH268" s="139"/>
      <c r="AR268" s="139"/>
    </row>
    <row r="269" spans="22:44" x14ac:dyDescent="0.2">
      <c r="V269" s="139"/>
      <c r="W269" s="139"/>
      <c r="X269" s="139"/>
      <c r="Y269" s="139"/>
      <c r="Z269" s="139"/>
      <c r="AA269" s="139"/>
      <c r="AB269" s="139"/>
      <c r="AC269" s="139"/>
      <c r="AE269" s="139"/>
      <c r="AF269" s="139"/>
      <c r="AG269" s="139"/>
      <c r="AH269" s="139"/>
      <c r="AR269" s="139"/>
    </row>
    <row r="270" spans="22:44" x14ac:dyDescent="0.2">
      <c r="V270" s="139"/>
      <c r="W270" s="139"/>
      <c r="X270" s="139"/>
      <c r="Y270" s="139"/>
      <c r="Z270" s="139"/>
      <c r="AA270" s="139"/>
      <c r="AB270" s="139"/>
      <c r="AC270" s="139"/>
      <c r="AE270" s="139"/>
      <c r="AF270" s="139"/>
      <c r="AG270" s="139"/>
      <c r="AH270" s="139"/>
      <c r="AR270" s="139"/>
    </row>
    <row r="271" spans="22:44" x14ac:dyDescent="0.2">
      <c r="V271" s="139"/>
      <c r="W271" s="139"/>
      <c r="X271" s="139"/>
      <c r="Y271" s="139"/>
      <c r="Z271" s="139"/>
      <c r="AA271" s="139"/>
      <c r="AB271" s="139"/>
      <c r="AC271" s="139"/>
      <c r="AE271" s="139"/>
      <c r="AF271" s="139"/>
      <c r="AG271" s="139"/>
      <c r="AH271" s="139"/>
      <c r="AR271" s="139"/>
    </row>
    <row r="272" spans="22:44" x14ac:dyDescent="0.2">
      <c r="V272" s="139"/>
      <c r="W272" s="139"/>
      <c r="X272" s="139"/>
      <c r="Y272" s="139"/>
      <c r="Z272" s="139"/>
      <c r="AA272" s="139"/>
      <c r="AB272" s="139"/>
      <c r="AC272" s="139"/>
      <c r="AE272" s="139"/>
      <c r="AF272" s="139"/>
      <c r="AG272" s="139"/>
      <c r="AH272" s="139"/>
      <c r="AR272" s="139"/>
    </row>
    <row r="273" spans="22:44" x14ac:dyDescent="0.2">
      <c r="V273" s="139"/>
      <c r="W273" s="139"/>
      <c r="X273" s="139"/>
      <c r="Y273" s="139"/>
      <c r="Z273" s="139"/>
      <c r="AA273" s="139"/>
      <c r="AB273" s="139"/>
      <c r="AC273" s="139"/>
      <c r="AE273" s="139"/>
      <c r="AF273" s="139"/>
      <c r="AG273" s="139"/>
      <c r="AH273" s="139"/>
      <c r="AR273" s="139"/>
    </row>
    <row r="274" spans="22:44" x14ac:dyDescent="0.2">
      <c r="V274" s="139"/>
      <c r="W274" s="139"/>
      <c r="X274" s="139"/>
      <c r="Y274" s="139"/>
      <c r="Z274" s="139"/>
      <c r="AA274" s="139"/>
      <c r="AB274" s="139"/>
      <c r="AC274" s="139"/>
      <c r="AE274" s="139"/>
      <c r="AF274" s="139"/>
      <c r="AG274" s="139"/>
      <c r="AH274" s="139"/>
      <c r="AR274" s="139"/>
    </row>
    <row r="275" spans="22:44" x14ac:dyDescent="0.2">
      <c r="V275" s="139"/>
      <c r="W275" s="139"/>
      <c r="X275" s="139"/>
      <c r="Y275" s="139"/>
      <c r="Z275" s="139"/>
      <c r="AA275" s="139"/>
      <c r="AB275" s="139"/>
      <c r="AC275" s="139"/>
      <c r="AE275" s="139"/>
      <c r="AF275" s="139"/>
      <c r="AG275" s="139"/>
      <c r="AH275" s="139"/>
      <c r="AR275" s="139"/>
    </row>
    <row r="276" spans="22:44" x14ac:dyDescent="0.2">
      <c r="V276" s="139"/>
      <c r="W276" s="139"/>
      <c r="X276" s="139"/>
      <c r="Y276" s="139"/>
      <c r="Z276" s="139"/>
      <c r="AA276" s="139"/>
      <c r="AB276" s="139"/>
      <c r="AC276" s="139"/>
      <c r="AE276" s="139"/>
      <c r="AF276" s="139"/>
      <c r="AG276" s="139"/>
      <c r="AH276" s="139"/>
      <c r="AR276" s="139"/>
    </row>
    <row r="277" spans="22:44" x14ac:dyDescent="0.2">
      <c r="V277" s="139"/>
      <c r="W277" s="139"/>
      <c r="X277" s="139"/>
      <c r="Y277" s="139"/>
      <c r="Z277" s="139"/>
      <c r="AA277" s="139"/>
      <c r="AB277" s="139"/>
      <c r="AC277" s="139"/>
      <c r="AE277" s="139"/>
      <c r="AF277" s="139"/>
      <c r="AG277" s="139"/>
      <c r="AH277" s="139"/>
      <c r="AR277" s="139"/>
    </row>
    <row r="278" spans="22:44" x14ac:dyDescent="0.2">
      <c r="V278" s="139"/>
      <c r="W278" s="139"/>
      <c r="X278" s="139"/>
      <c r="Y278" s="139"/>
      <c r="Z278" s="139"/>
      <c r="AA278" s="139"/>
      <c r="AB278" s="139"/>
      <c r="AC278" s="139"/>
      <c r="AE278" s="139"/>
      <c r="AF278" s="139"/>
      <c r="AG278" s="139"/>
      <c r="AH278" s="139"/>
      <c r="AR278" s="139"/>
    </row>
    <row r="279" spans="22:44" x14ac:dyDescent="0.2">
      <c r="V279" s="139"/>
      <c r="W279" s="139"/>
      <c r="X279" s="139"/>
      <c r="Y279" s="139"/>
      <c r="Z279" s="139"/>
      <c r="AA279" s="139"/>
      <c r="AB279" s="139"/>
      <c r="AC279" s="139"/>
      <c r="AE279" s="139"/>
      <c r="AF279" s="139"/>
      <c r="AG279" s="139"/>
      <c r="AH279" s="139"/>
      <c r="AR279" s="139"/>
    </row>
    <row r="280" spans="22:44" x14ac:dyDescent="0.2">
      <c r="V280" s="139"/>
      <c r="W280" s="139"/>
      <c r="X280" s="139"/>
      <c r="Y280" s="139"/>
      <c r="Z280" s="139"/>
      <c r="AA280" s="139"/>
      <c r="AB280" s="139"/>
      <c r="AC280" s="139"/>
      <c r="AE280" s="139"/>
      <c r="AF280" s="139"/>
      <c r="AG280" s="139"/>
      <c r="AH280" s="139"/>
      <c r="AR280" s="139"/>
    </row>
    <row r="281" spans="22:44" x14ac:dyDescent="0.2">
      <c r="V281" s="139"/>
      <c r="W281" s="139"/>
      <c r="X281" s="139"/>
      <c r="Y281" s="139"/>
      <c r="Z281" s="139"/>
      <c r="AA281" s="139"/>
      <c r="AB281" s="139"/>
      <c r="AC281" s="139"/>
      <c r="AE281" s="139"/>
      <c r="AF281" s="139"/>
      <c r="AG281" s="139"/>
      <c r="AH281" s="139"/>
      <c r="AR281" s="139"/>
    </row>
    <row r="282" spans="22:44" x14ac:dyDescent="0.2">
      <c r="V282" s="139"/>
      <c r="W282" s="139"/>
      <c r="X282" s="139"/>
      <c r="Y282" s="139"/>
      <c r="Z282" s="139"/>
      <c r="AA282" s="139"/>
      <c r="AB282" s="139"/>
      <c r="AC282" s="139"/>
      <c r="AE282" s="139"/>
      <c r="AF282" s="139"/>
      <c r="AG282" s="139"/>
      <c r="AH282" s="139"/>
      <c r="AR282" s="139"/>
    </row>
    <row r="283" spans="22:44" x14ac:dyDescent="0.2">
      <c r="V283" s="139"/>
      <c r="W283" s="139"/>
      <c r="X283" s="139"/>
      <c r="Y283" s="139"/>
      <c r="Z283" s="139"/>
      <c r="AA283" s="139"/>
      <c r="AB283" s="139"/>
      <c r="AC283" s="139"/>
      <c r="AE283" s="139"/>
      <c r="AF283" s="139"/>
      <c r="AG283" s="139"/>
      <c r="AH283" s="139"/>
      <c r="AR283" s="139"/>
    </row>
    <row r="284" spans="22:44" x14ac:dyDescent="0.2">
      <c r="V284" s="139"/>
      <c r="W284" s="139"/>
      <c r="X284" s="139"/>
      <c r="Y284" s="139"/>
      <c r="Z284" s="139"/>
      <c r="AA284" s="139"/>
      <c r="AB284" s="139"/>
      <c r="AC284" s="139"/>
      <c r="AE284" s="139"/>
      <c r="AF284" s="139"/>
      <c r="AG284" s="139"/>
      <c r="AH284" s="139"/>
      <c r="AR284" s="139"/>
    </row>
    <row r="285" spans="22:44" x14ac:dyDescent="0.2">
      <c r="V285" s="139"/>
      <c r="W285" s="139"/>
      <c r="X285" s="139"/>
      <c r="Y285" s="139"/>
      <c r="Z285" s="139"/>
      <c r="AA285" s="139"/>
      <c r="AB285" s="139"/>
      <c r="AC285" s="139"/>
      <c r="AE285" s="139"/>
      <c r="AF285" s="139"/>
      <c r="AG285" s="139"/>
      <c r="AH285" s="139"/>
      <c r="AR285" s="139"/>
    </row>
    <row r="286" spans="22:44" x14ac:dyDescent="0.2">
      <c r="V286" s="139"/>
      <c r="W286" s="139"/>
      <c r="X286" s="139"/>
      <c r="Y286" s="139"/>
      <c r="Z286" s="139"/>
      <c r="AA286" s="139"/>
      <c r="AB286" s="139"/>
      <c r="AC286" s="139"/>
      <c r="AE286" s="139"/>
      <c r="AF286" s="139"/>
      <c r="AG286" s="139"/>
      <c r="AH286" s="139"/>
      <c r="AR286" s="139"/>
    </row>
    <row r="287" spans="22:44" x14ac:dyDescent="0.2">
      <c r="V287" s="139"/>
      <c r="W287" s="139"/>
      <c r="X287" s="139"/>
      <c r="Y287" s="139"/>
      <c r="Z287" s="139"/>
      <c r="AA287" s="139"/>
      <c r="AB287" s="139"/>
      <c r="AC287" s="139"/>
      <c r="AE287" s="139"/>
      <c r="AF287" s="139"/>
      <c r="AG287" s="139"/>
      <c r="AH287" s="139"/>
      <c r="AR287" s="139"/>
    </row>
    <row r="288" spans="22:44" x14ac:dyDescent="0.2">
      <c r="V288" s="139"/>
      <c r="W288" s="139"/>
      <c r="X288" s="139"/>
      <c r="Y288" s="139"/>
      <c r="Z288" s="139"/>
      <c r="AA288" s="139"/>
      <c r="AB288" s="139"/>
      <c r="AC288" s="139"/>
      <c r="AE288" s="139"/>
      <c r="AF288" s="139"/>
      <c r="AG288" s="139"/>
      <c r="AH288" s="139"/>
      <c r="AR288" s="139"/>
    </row>
    <row r="289" spans="22:44" x14ac:dyDescent="0.2">
      <c r="V289" s="139"/>
      <c r="W289" s="139"/>
      <c r="X289" s="139"/>
      <c r="Y289" s="139"/>
      <c r="Z289" s="139"/>
      <c r="AA289" s="139"/>
      <c r="AB289" s="139"/>
      <c r="AC289" s="139"/>
      <c r="AE289" s="139"/>
      <c r="AF289" s="139"/>
      <c r="AG289" s="139"/>
      <c r="AH289" s="139"/>
      <c r="AR289" s="139"/>
    </row>
    <row r="290" spans="22:44" x14ac:dyDescent="0.2">
      <c r="V290" s="139"/>
      <c r="W290" s="139"/>
      <c r="X290" s="139"/>
      <c r="Y290" s="139"/>
      <c r="Z290" s="139"/>
      <c r="AA290" s="139"/>
      <c r="AB290" s="139"/>
      <c r="AC290" s="139"/>
      <c r="AE290" s="139"/>
      <c r="AF290" s="139"/>
      <c r="AG290" s="139"/>
      <c r="AH290" s="139"/>
      <c r="AR290" s="139"/>
    </row>
    <row r="291" spans="22:44" x14ac:dyDescent="0.2">
      <c r="V291" s="139"/>
      <c r="W291" s="139"/>
      <c r="X291" s="139"/>
      <c r="Y291" s="139"/>
      <c r="Z291" s="139"/>
      <c r="AA291" s="139"/>
      <c r="AB291" s="139"/>
      <c r="AC291" s="139"/>
      <c r="AE291" s="139"/>
      <c r="AF291" s="139"/>
      <c r="AG291" s="139"/>
      <c r="AH291" s="139"/>
      <c r="AR291" s="139"/>
    </row>
    <row r="292" spans="22:44" x14ac:dyDescent="0.2">
      <c r="V292" s="139"/>
      <c r="W292" s="139"/>
      <c r="X292" s="139"/>
      <c r="Y292" s="139"/>
      <c r="Z292" s="139"/>
      <c r="AA292" s="139"/>
      <c r="AB292" s="139"/>
      <c r="AC292" s="139"/>
      <c r="AE292" s="139"/>
      <c r="AF292" s="139"/>
      <c r="AG292" s="139"/>
      <c r="AH292" s="139"/>
      <c r="AR292" s="139"/>
    </row>
    <row r="293" spans="22:44" x14ac:dyDescent="0.2">
      <c r="V293" s="139"/>
      <c r="W293" s="139"/>
      <c r="X293" s="139"/>
      <c r="Y293" s="139"/>
      <c r="Z293" s="139"/>
      <c r="AA293" s="139"/>
      <c r="AB293" s="139"/>
      <c r="AC293" s="139"/>
      <c r="AE293" s="139"/>
      <c r="AF293" s="139"/>
      <c r="AG293" s="139"/>
      <c r="AH293" s="139"/>
      <c r="AR293" s="139"/>
    </row>
    <row r="294" spans="22:44" x14ac:dyDescent="0.2">
      <c r="V294" s="139"/>
      <c r="W294" s="139"/>
      <c r="X294" s="139"/>
      <c r="Y294" s="139"/>
      <c r="Z294" s="139"/>
      <c r="AA294" s="139"/>
      <c r="AB294" s="139"/>
      <c r="AC294" s="139"/>
      <c r="AE294" s="139"/>
      <c r="AF294" s="139"/>
      <c r="AG294" s="139"/>
      <c r="AH294" s="139"/>
      <c r="AR294" s="139"/>
    </row>
    <row r="295" spans="22:44" x14ac:dyDescent="0.2">
      <c r="V295" s="139"/>
      <c r="W295" s="139"/>
      <c r="X295" s="139"/>
      <c r="Y295" s="139"/>
      <c r="Z295" s="139"/>
      <c r="AA295" s="139"/>
      <c r="AB295" s="139"/>
      <c r="AC295" s="139"/>
      <c r="AE295" s="139"/>
      <c r="AF295" s="139"/>
      <c r="AG295" s="139"/>
      <c r="AH295" s="139"/>
      <c r="AR295" s="139"/>
    </row>
    <row r="296" spans="22:44" x14ac:dyDescent="0.2">
      <c r="V296" s="139"/>
      <c r="W296" s="139"/>
      <c r="X296" s="139"/>
      <c r="Y296" s="139"/>
      <c r="Z296" s="139"/>
      <c r="AA296" s="139"/>
      <c r="AB296" s="139"/>
      <c r="AC296" s="139"/>
      <c r="AE296" s="139"/>
      <c r="AF296" s="139"/>
      <c r="AG296" s="139"/>
      <c r="AH296" s="139"/>
      <c r="AR296" s="139"/>
    </row>
    <row r="297" spans="22:44" x14ac:dyDescent="0.2">
      <c r="V297" s="139"/>
      <c r="W297" s="139"/>
      <c r="X297" s="139"/>
      <c r="Y297" s="139"/>
      <c r="Z297" s="139"/>
      <c r="AA297" s="139"/>
      <c r="AB297" s="139"/>
      <c r="AC297" s="139"/>
      <c r="AE297" s="139"/>
      <c r="AF297" s="139"/>
      <c r="AG297" s="139"/>
      <c r="AH297" s="139"/>
      <c r="AR297" s="139"/>
    </row>
    <row r="298" spans="22:44" x14ac:dyDescent="0.2">
      <c r="V298" s="139"/>
      <c r="W298" s="139"/>
      <c r="X298" s="139"/>
      <c r="Y298" s="139"/>
      <c r="Z298" s="139"/>
      <c r="AA298" s="139"/>
      <c r="AB298" s="139"/>
      <c r="AC298" s="139"/>
      <c r="AE298" s="139"/>
      <c r="AF298" s="139"/>
      <c r="AG298" s="139"/>
      <c r="AH298" s="139"/>
      <c r="AR298" s="139"/>
    </row>
    <row r="299" spans="22:44" x14ac:dyDescent="0.2">
      <c r="V299" s="139"/>
      <c r="W299" s="139"/>
      <c r="X299" s="139"/>
      <c r="Y299" s="139"/>
      <c r="Z299" s="139"/>
      <c r="AA299" s="139"/>
      <c r="AB299" s="139"/>
      <c r="AC299" s="139"/>
      <c r="AE299" s="139"/>
      <c r="AF299" s="139"/>
      <c r="AG299" s="139"/>
      <c r="AH299" s="139"/>
      <c r="AR299" s="139"/>
    </row>
    <row r="300" spans="22:44" x14ac:dyDescent="0.2">
      <c r="V300" s="139"/>
      <c r="W300" s="139"/>
      <c r="X300" s="139"/>
      <c r="Y300" s="139"/>
      <c r="Z300" s="139"/>
      <c r="AA300" s="139"/>
      <c r="AB300" s="139"/>
      <c r="AC300" s="139"/>
      <c r="AE300" s="139"/>
      <c r="AF300" s="139"/>
      <c r="AG300" s="139"/>
      <c r="AH300" s="139"/>
      <c r="AR300" s="139"/>
    </row>
    <row r="301" spans="22:44" x14ac:dyDescent="0.2">
      <c r="V301" s="139"/>
      <c r="W301" s="139"/>
      <c r="X301" s="139"/>
      <c r="Y301" s="139"/>
      <c r="Z301" s="139"/>
      <c r="AA301" s="139"/>
      <c r="AB301" s="139"/>
      <c r="AC301" s="139"/>
      <c r="AE301" s="139"/>
      <c r="AF301" s="139"/>
      <c r="AG301" s="139"/>
      <c r="AH301" s="139"/>
      <c r="AR301" s="139"/>
    </row>
    <row r="302" spans="22:44" x14ac:dyDescent="0.2">
      <c r="V302" s="139"/>
      <c r="W302" s="139"/>
      <c r="X302" s="139"/>
      <c r="Y302" s="139"/>
      <c r="Z302" s="139"/>
      <c r="AA302" s="139"/>
      <c r="AB302" s="139"/>
      <c r="AC302" s="139"/>
      <c r="AE302" s="139"/>
      <c r="AF302" s="139"/>
      <c r="AG302" s="139"/>
      <c r="AH302" s="139"/>
      <c r="AR302" s="139"/>
    </row>
    <row r="303" spans="22:44" x14ac:dyDescent="0.2">
      <c r="V303" s="139"/>
      <c r="W303" s="139"/>
      <c r="X303" s="139"/>
      <c r="Y303" s="139"/>
      <c r="Z303" s="139"/>
      <c r="AA303" s="139"/>
      <c r="AB303" s="139"/>
      <c r="AC303" s="139"/>
      <c r="AE303" s="139"/>
      <c r="AF303" s="139"/>
      <c r="AG303" s="139"/>
      <c r="AH303" s="139"/>
      <c r="AR303" s="139"/>
    </row>
    <row r="304" spans="22:44" x14ac:dyDescent="0.2">
      <c r="V304" s="139"/>
      <c r="W304" s="139"/>
      <c r="X304" s="139"/>
      <c r="Y304" s="139"/>
      <c r="Z304" s="139"/>
      <c r="AA304" s="139"/>
      <c r="AB304" s="139"/>
      <c r="AC304" s="139"/>
      <c r="AE304" s="139"/>
      <c r="AF304" s="139"/>
      <c r="AG304" s="139"/>
      <c r="AH304" s="139"/>
      <c r="AR304" s="139"/>
    </row>
    <row r="305" spans="22:44" x14ac:dyDescent="0.2">
      <c r="V305" s="139"/>
      <c r="W305" s="139"/>
      <c r="X305" s="139"/>
      <c r="Y305" s="139"/>
      <c r="Z305" s="139"/>
      <c r="AA305" s="139"/>
      <c r="AB305" s="139"/>
      <c r="AC305" s="139"/>
      <c r="AE305" s="139"/>
      <c r="AF305" s="139"/>
      <c r="AG305" s="139"/>
      <c r="AH305" s="139"/>
      <c r="AR305" s="139"/>
    </row>
    <row r="306" spans="22:44" x14ac:dyDescent="0.2">
      <c r="V306" s="139"/>
      <c r="W306" s="139"/>
      <c r="X306" s="139"/>
      <c r="Y306" s="139"/>
      <c r="Z306" s="139"/>
      <c r="AA306" s="139"/>
      <c r="AB306" s="139"/>
      <c r="AC306" s="139"/>
      <c r="AE306" s="139"/>
      <c r="AF306" s="139"/>
      <c r="AG306" s="139"/>
      <c r="AH306" s="139"/>
      <c r="AR306" s="139"/>
    </row>
    <row r="307" spans="22:44" x14ac:dyDescent="0.2">
      <c r="V307" s="139"/>
      <c r="W307" s="139"/>
      <c r="X307" s="139"/>
      <c r="Y307" s="139"/>
      <c r="Z307" s="139"/>
      <c r="AA307" s="139"/>
      <c r="AB307" s="139"/>
      <c r="AC307" s="139"/>
      <c r="AE307" s="139"/>
      <c r="AF307" s="139"/>
      <c r="AG307" s="139"/>
      <c r="AH307" s="139"/>
      <c r="AR307" s="139"/>
    </row>
    <row r="308" spans="22:44" x14ac:dyDescent="0.2">
      <c r="V308" s="139"/>
      <c r="W308" s="139"/>
      <c r="X308" s="139"/>
      <c r="Y308" s="139"/>
      <c r="Z308" s="139"/>
      <c r="AA308" s="139"/>
      <c r="AB308" s="139"/>
      <c r="AC308" s="139"/>
      <c r="AE308" s="139"/>
      <c r="AF308" s="139"/>
      <c r="AG308" s="139"/>
      <c r="AH308" s="139"/>
      <c r="AR308" s="139"/>
    </row>
    <row r="309" spans="22:44" x14ac:dyDescent="0.2">
      <c r="V309" s="139"/>
      <c r="W309" s="139"/>
      <c r="X309" s="139"/>
      <c r="Y309" s="139"/>
      <c r="Z309" s="139"/>
      <c r="AA309" s="139"/>
      <c r="AB309" s="139"/>
      <c r="AC309" s="139"/>
      <c r="AE309" s="139"/>
      <c r="AF309" s="139"/>
      <c r="AG309" s="139"/>
      <c r="AH309" s="139"/>
      <c r="AR309" s="139"/>
    </row>
    <row r="310" spans="22:44" x14ac:dyDescent="0.2">
      <c r="V310" s="139"/>
      <c r="W310" s="139"/>
      <c r="X310" s="139"/>
      <c r="Y310" s="139"/>
      <c r="Z310" s="139"/>
      <c r="AA310" s="139"/>
      <c r="AB310" s="139"/>
      <c r="AC310" s="139"/>
      <c r="AE310" s="139"/>
      <c r="AF310" s="139"/>
      <c r="AG310" s="139"/>
      <c r="AH310" s="139"/>
      <c r="AR310" s="139"/>
    </row>
    <row r="311" spans="22:44" x14ac:dyDescent="0.2">
      <c r="V311" s="139"/>
      <c r="W311" s="139"/>
      <c r="X311" s="139"/>
      <c r="Y311" s="139"/>
      <c r="Z311" s="139"/>
      <c r="AA311" s="139"/>
      <c r="AB311" s="139"/>
      <c r="AC311" s="139"/>
      <c r="AE311" s="139"/>
      <c r="AF311" s="139"/>
      <c r="AG311" s="139"/>
      <c r="AH311" s="139"/>
      <c r="AR311" s="139"/>
    </row>
    <row r="312" spans="22:44" x14ac:dyDescent="0.2">
      <c r="V312" s="139"/>
      <c r="W312" s="139"/>
      <c r="X312" s="139"/>
      <c r="Y312" s="139"/>
      <c r="Z312" s="139"/>
      <c r="AA312" s="139"/>
      <c r="AB312" s="139"/>
      <c r="AC312" s="139"/>
      <c r="AE312" s="139"/>
      <c r="AF312" s="139"/>
      <c r="AG312" s="139"/>
      <c r="AH312" s="139"/>
      <c r="AR312" s="139"/>
    </row>
    <row r="313" spans="22:44" x14ac:dyDescent="0.2">
      <c r="V313" s="139"/>
      <c r="W313" s="139"/>
      <c r="X313" s="139"/>
      <c r="Y313" s="139"/>
      <c r="Z313" s="139"/>
      <c r="AA313" s="139"/>
      <c r="AB313" s="139"/>
      <c r="AC313" s="139"/>
      <c r="AE313" s="139"/>
      <c r="AF313" s="139"/>
      <c r="AG313" s="139"/>
      <c r="AH313" s="139"/>
      <c r="AR313" s="139"/>
    </row>
    <row r="314" spans="22:44" x14ac:dyDescent="0.2">
      <c r="V314" s="139"/>
      <c r="W314" s="139"/>
      <c r="X314" s="139"/>
      <c r="Y314" s="139"/>
      <c r="Z314" s="139"/>
      <c r="AA314" s="139"/>
      <c r="AB314" s="139"/>
      <c r="AC314" s="139"/>
      <c r="AE314" s="139"/>
      <c r="AF314" s="139"/>
      <c r="AG314" s="139"/>
      <c r="AH314" s="139"/>
      <c r="AR314" s="139"/>
    </row>
    <row r="315" spans="22:44" x14ac:dyDescent="0.2">
      <c r="V315" s="139"/>
      <c r="W315" s="139"/>
      <c r="X315" s="139"/>
      <c r="Y315" s="139"/>
      <c r="Z315" s="139"/>
      <c r="AA315" s="139"/>
      <c r="AB315" s="139"/>
      <c r="AC315" s="139"/>
      <c r="AE315" s="139"/>
      <c r="AF315" s="139"/>
      <c r="AG315" s="139"/>
      <c r="AH315" s="139"/>
      <c r="AR315" s="139"/>
    </row>
    <row r="316" spans="22:44" x14ac:dyDescent="0.2">
      <c r="V316" s="139"/>
      <c r="W316" s="139"/>
      <c r="X316" s="139"/>
      <c r="Y316" s="139"/>
      <c r="Z316" s="139"/>
      <c r="AA316" s="139"/>
      <c r="AB316" s="139"/>
      <c r="AC316" s="139"/>
      <c r="AE316" s="139"/>
      <c r="AF316" s="139"/>
      <c r="AG316" s="139"/>
      <c r="AH316" s="139"/>
      <c r="AR316" s="139"/>
    </row>
    <row r="317" spans="22:44" x14ac:dyDescent="0.2">
      <c r="V317" s="139"/>
      <c r="W317" s="139"/>
      <c r="X317" s="139"/>
      <c r="Y317" s="139"/>
      <c r="Z317" s="139"/>
      <c r="AA317" s="139"/>
      <c r="AB317" s="139"/>
      <c r="AC317" s="139"/>
      <c r="AE317" s="139"/>
      <c r="AF317" s="139"/>
      <c r="AG317" s="139"/>
      <c r="AH317" s="139"/>
      <c r="AR317" s="139"/>
    </row>
    <row r="318" spans="22:44" x14ac:dyDescent="0.2">
      <c r="V318" s="139"/>
      <c r="W318" s="139"/>
      <c r="X318" s="139"/>
      <c r="Y318" s="139"/>
      <c r="Z318" s="139"/>
      <c r="AA318" s="139"/>
      <c r="AB318" s="139"/>
      <c r="AC318" s="139"/>
      <c r="AE318" s="139"/>
      <c r="AF318" s="139"/>
      <c r="AG318" s="139"/>
      <c r="AH318" s="139"/>
      <c r="AR318" s="139"/>
    </row>
    <row r="319" spans="22:44" x14ac:dyDescent="0.2">
      <c r="V319" s="139"/>
      <c r="W319" s="139"/>
      <c r="X319" s="139"/>
      <c r="Y319" s="139"/>
      <c r="Z319" s="139"/>
      <c r="AA319" s="139"/>
      <c r="AB319" s="139"/>
      <c r="AC319" s="139"/>
      <c r="AE319" s="139"/>
      <c r="AF319" s="139"/>
      <c r="AG319" s="139"/>
      <c r="AH319" s="139"/>
      <c r="AR319" s="139"/>
    </row>
    <row r="320" spans="22:44" x14ac:dyDescent="0.2">
      <c r="V320" s="139"/>
      <c r="W320" s="139"/>
      <c r="X320" s="139"/>
      <c r="Y320" s="139"/>
      <c r="Z320" s="139"/>
      <c r="AA320" s="139"/>
      <c r="AB320" s="139"/>
      <c r="AC320" s="139"/>
      <c r="AE320" s="139"/>
      <c r="AF320" s="139"/>
      <c r="AG320" s="139"/>
      <c r="AH320" s="139"/>
      <c r="AR320" s="139"/>
    </row>
    <row r="321" spans="22:44" x14ac:dyDescent="0.2">
      <c r="V321" s="139"/>
      <c r="W321" s="139"/>
      <c r="X321" s="139"/>
      <c r="Y321" s="139"/>
      <c r="Z321" s="139"/>
      <c r="AA321" s="139"/>
      <c r="AB321" s="139"/>
      <c r="AC321" s="139"/>
      <c r="AE321" s="139"/>
      <c r="AF321" s="139"/>
      <c r="AG321" s="139"/>
      <c r="AH321" s="139"/>
      <c r="AR321" s="139"/>
    </row>
    <row r="322" spans="22:44" x14ac:dyDescent="0.2">
      <c r="V322" s="139"/>
      <c r="W322" s="139"/>
      <c r="X322" s="139"/>
      <c r="Y322" s="139"/>
      <c r="Z322" s="139"/>
      <c r="AA322" s="139"/>
      <c r="AB322" s="139"/>
      <c r="AC322" s="139"/>
      <c r="AE322" s="139"/>
      <c r="AF322" s="139"/>
      <c r="AG322" s="139"/>
      <c r="AH322" s="139"/>
      <c r="AR322" s="139"/>
    </row>
    <row r="323" spans="22:44" x14ac:dyDescent="0.2">
      <c r="V323" s="139"/>
      <c r="W323" s="139"/>
      <c r="X323" s="139"/>
      <c r="Y323" s="139"/>
      <c r="Z323" s="139"/>
      <c r="AA323" s="139"/>
      <c r="AB323" s="139"/>
      <c r="AC323" s="139"/>
      <c r="AE323" s="139"/>
      <c r="AF323" s="139"/>
      <c r="AG323" s="139"/>
      <c r="AH323" s="139"/>
      <c r="AR323" s="139"/>
    </row>
    <row r="324" spans="22:44" x14ac:dyDescent="0.2">
      <c r="V324" s="139"/>
      <c r="W324" s="139"/>
      <c r="X324" s="139"/>
      <c r="Y324" s="139"/>
      <c r="Z324" s="139"/>
      <c r="AA324" s="139"/>
      <c r="AB324" s="139"/>
      <c r="AC324" s="139"/>
      <c r="AE324" s="139"/>
      <c r="AF324" s="139"/>
      <c r="AG324" s="139"/>
      <c r="AH324" s="139"/>
      <c r="AR324" s="139"/>
    </row>
    <row r="325" spans="22:44" x14ac:dyDescent="0.2">
      <c r="V325" s="139"/>
      <c r="W325" s="139"/>
      <c r="X325" s="139"/>
      <c r="Y325" s="139"/>
      <c r="Z325" s="139"/>
      <c r="AA325" s="139"/>
      <c r="AB325" s="139"/>
      <c r="AC325" s="139"/>
      <c r="AE325" s="139"/>
      <c r="AF325" s="139"/>
      <c r="AG325" s="139"/>
      <c r="AH325" s="139"/>
      <c r="AR325" s="139"/>
    </row>
    <row r="326" spans="22:44" x14ac:dyDescent="0.2">
      <c r="V326" s="139"/>
      <c r="W326" s="139"/>
      <c r="X326" s="139"/>
      <c r="Y326" s="139"/>
      <c r="Z326" s="139"/>
      <c r="AA326" s="139"/>
      <c r="AB326" s="139"/>
      <c r="AC326" s="139"/>
      <c r="AE326" s="139"/>
      <c r="AF326" s="139"/>
      <c r="AG326" s="139"/>
      <c r="AH326" s="139"/>
      <c r="AR326" s="139"/>
    </row>
    <row r="327" spans="22:44" x14ac:dyDescent="0.2">
      <c r="V327" s="139"/>
      <c r="W327" s="139"/>
      <c r="X327" s="139"/>
      <c r="Y327" s="139"/>
      <c r="Z327" s="139"/>
      <c r="AA327" s="139"/>
      <c r="AB327" s="139"/>
      <c r="AC327" s="139"/>
      <c r="AE327" s="139"/>
      <c r="AF327" s="139"/>
      <c r="AG327" s="139"/>
      <c r="AH327" s="139"/>
      <c r="AR327" s="139"/>
    </row>
    <row r="328" spans="22:44" x14ac:dyDescent="0.2">
      <c r="V328" s="139"/>
      <c r="W328" s="139"/>
      <c r="X328" s="139"/>
      <c r="Y328" s="139"/>
      <c r="Z328" s="139"/>
      <c r="AA328" s="139"/>
      <c r="AB328" s="139"/>
      <c r="AC328" s="139"/>
      <c r="AE328" s="139"/>
      <c r="AF328" s="139"/>
      <c r="AG328" s="139"/>
      <c r="AH328" s="139"/>
      <c r="AR328" s="139"/>
    </row>
    <row r="329" spans="22:44" x14ac:dyDescent="0.2">
      <c r="V329" s="139"/>
      <c r="W329" s="139"/>
      <c r="X329" s="139"/>
      <c r="Y329" s="139"/>
      <c r="Z329" s="139"/>
      <c r="AA329" s="139"/>
      <c r="AB329" s="139"/>
      <c r="AC329" s="139"/>
      <c r="AE329" s="139"/>
      <c r="AF329" s="139"/>
      <c r="AG329" s="139"/>
      <c r="AH329" s="139"/>
      <c r="AR329" s="139"/>
    </row>
    <row r="330" spans="22:44" x14ac:dyDescent="0.2">
      <c r="V330" s="139"/>
      <c r="W330" s="139"/>
      <c r="X330" s="139"/>
      <c r="Y330" s="139"/>
      <c r="Z330" s="139"/>
      <c r="AA330" s="139"/>
      <c r="AB330" s="139"/>
      <c r="AC330" s="139"/>
      <c r="AE330" s="139"/>
      <c r="AF330" s="139"/>
      <c r="AG330" s="139"/>
      <c r="AH330" s="139"/>
      <c r="AR330" s="139"/>
    </row>
    <row r="331" spans="22:44" x14ac:dyDescent="0.2">
      <c r="V331" s="139"/>
      <c r="W331" s="139"/>
      <c r="X331" s="139"/>
      <c r="Y331" s="139"/>
      <c r="Z331" s="139"/>
      <c r="AA331" s="139"/>
      <c r="AB331" s="139"/>
      <c r="AC331" s="139"/>
      <c r="AE331" s="139"/>
      <c r="AF331" s="139"/>
      <c r="AG331" s="139"/>
      <c r="AH331" s="139"/>
      <c r="AR331" s="139"/>
    </row>
    <row r="332" spans="22:44" x14ac:dyDescent="0.2">
      <c r="V332" s="139"/>
      <c r="W332" s="139"/>
      <c r="X332" s="139"/>
      <c r="Y332" s="139"/>
      <c r="Z332" s="139"/>
      <c r="AA332" s="139"/>
      <c r="AB332" s="139"/>
      <c r="AC332" s="139"/>
      <c r="AE332" s="139"/>
      <c r="AF332" s="139"/>
      <c r="AG332" s="139"/>
      <c r="AH332" s="139"/>
      <c r="AR332" s="139"/>
    </row>
    <row r="333" spans="22:44" x14ac:dyDescent="0.2">
      <c r="V333" s="139"/>
      <c r="W333" s="139"/>
      <c r="X333" s="139"/>
      <c r="Y333" s="139"/>
      <c r="Z333" s="139"/>
      <c r="AA333" s="139"/>
      <c r="AB333" s="139"/>
      <c r="AC333" s="139"/>
      <c r="AE333" s="139"/>
      <c r="AF333" s="139"/>
      <c r="AG333" s="139"/>
      <c r="AH333" s="139"/>
      <c r="AR333" s="139"/>
    </row>
    <row r="334" spans="22:44" x14ac:dyDescent="0.2">
      <c r="V334" s="139"/>
      <c r="W334" s="139"/>
      <c r="X334" s="139"/>
      <c r="Y334" s="139"/>
      <c r="Z334" s="139"/>
      <c r="AA334" s="139"/>
      <c r="AB334" s="139"/>
      <c r="AC334" s="139"/>
      <c r="AE334" s="139"/>
      <c r="AF334" s="139"/>
      <c r="AG334" s="139"/>
      <c r="AH334" s="139"/>
      <c r="AR334" s="139"/>
    </row>
    <row r="335" spans="22:44" x14ac:dyDescent="0.2">
      <c r="V335" s="139"/>
      <c r="W335" s="139"/>
      <c r="X335" s="139"/>
      <c r="Y335" s="139"/>
      <c r="Z335" s="139"/>
      <c r="AA335" s="139"/>
      <c r="AB335" s="139"/>
      <c r="AC335" s="139"/>
      <c r="AE335" s="139"/>
      <c r="AF335" s="139"/>
      <c r="AG335" s="139"/>
      <c r="AH335" s="139"/>
      <c r="AR335" s="139"/>
    </row>
    <row r="336" spans="22:44" x14ac:dyDescent="0.2">
      <c r="V336" s="139"/>
      <c r="W336" s="139"/>
      <c r="X336" s="139"/>
      <c r="Y336" s="139"/>
      <c r="Z336" s="139"/>
      <c r="AA336" s="139"/>
      <c r="AB336" s="139"/>
      <c r="AC336" s="139"/>
      <c r="AE336" s="139"/>
      <c r="AF336" s="139"/>
      <c r="AG336" s="139"/>
      <c r="AH336" s="139"/>
      <c r="AR336" s="139"/>
    </row>
    <row r="337" spans="22:44" x14ac:dyDescent="0.2">
      <c r="V337" s="139"/>
      <c r="W337" s="139"/>
      <c r="X337" s="139"/>
      <c r="Y337" s="139"/>
      <c r="Z337" s="139"/>
      <c r="AA337" s="139"/>
      <c r="AB337" s="139"/>
      <c r="AC337" s="139"/>
      <c r="AE337" s="139"/>
      <c r="AF337" s="139"/>
      <c r="AG337" s="139"/>
      <c r="AH337" s="139"/>
      <c r="AR337" s="139"/>
    </row>
    <row r="338" spans="22:44" x14ac:dyDescent="0.2">
      <c r="V338" s="139"/>
      <c r="W338" s="139"/>
      <c r="X338" s="139"/>
      <c r="Y338" s="139"/>
      <c r="Z338" s="139"/>
      <c r="AA338" s="139"/>
      <c r="AB338" s="139"/>
      <c r="AC338" s="139"/>
      <c r="AE338" s="139"/>
      <c r="AF338" s="139"/>
      <c r="AG338" s="139"/>
      <c r="AH338" s="139"/>
      <c r="AR338" s="139"/>
    </row>
    <row r="339" spans="22:44" x14ac:dyDescent="0.2">
      <c r="V339" s="139"/>
      <c r="W339" s="139"/>
      <c r="X339" s="139"/>
      <c r="Y339" s="139"/>
      <c r="Z339" s="139"/>
      <c r="AA339" s="139"/>
      <c r="AB339" s="139"/>
      <c r="AC339" s="139"/>
      <c r="AE339" s="139"/>
      <c r="AF339" s="139"/>
      <c r="AG339" s="139"/>
      <c r="AH339" s="139"/>
      <c r="AR339" s="139"/>
    </row>
    <row r="340" spans="22:44" x14ac:dyDescent="0.2">
      <c r="V340" s="139"/>
      <c r="W340" s="139"/>
      <c r="X340" s="139"/>
      <c r="Y340" s="139"/>
      <c r="Z340" s="139"/>
      <c r="AA340" s="139"/>
      <c r="AB340" s="139"/>
      <c r="AC340" s="139"/>
      <c r="AE340" s="139"/>
      <c r="AF340" s="139"/>
      <c r="AG340" s="139"/>
      <c r="AH340" s="139"/>
      <c r="AR340" s="139"/>
    </row>
    <row r="341" spans="22:44" x14ac:dyDescent="0.2">
      <c r="V341" s="139"/>
      <c r="W341" s="139"/>
      <c r="X341" s="139"/>
      <c r="Y341" s="139"/>
      <c r="Z341" s="139"/>
      <c r="AA341" s="139"/>
      <c r="AB341" s="139"/>
      <c r="AC341" s="139"/>
      <c r="AE341" s="139"/>
      <c r="AF341" s="139"/>
      <c r="AG341" s="139"/>
      <c r="AH341" s="139"/>
      <c r="AR341" s="139"/>
    </row>
    <row r="342" spans="22:44" x14ac:dyDescent="0.2">
      <c r="V342" s="139"/>
      <c r="W342" s="139"/>
      <c r="X342" s="139"/>
      <c r="Y342" s="139"/>
      <c r="Z342" s="139"/>
      <c r="AA342" s="139"/>
      <c r="AB342" s="139"/>
      <c r="AC342" s="139"/>
      <c r="AE342" s="139"/>
      <c r="AF342" s="139"/>
      <c r="AG342" s="139"/>
      <c r="AH342" s="139"/>
      <c r="AR342" s="139"/>
    </row>
  </sheetData>
  <autoFilter ref="A1:BA29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Layout" topLeftCell="A13" workbookViewId="0">
      <selection activeCell="K21" sqref="K21:L21"/>
    </sheetView>
  </sheetViews>
  <sheetFormatPr baseColWidth="10" defaultColWidth="11.42578125" defaultRowHeight="15" x14ac:dyDescent="0.25"/>
  <cols>
    <col min="1" max="8" width="7.42578125" customWidth="1"/>
    <col min="9" max="9" width="8.140625" customWidth="1"/>
    <col min="10" max="10" width="7.42578125" customWidth="1"/>
    <col min="11" max="11" width="7.7109375" customWidth="1"/>
    <col min="12" max="12" width="7.42578125" customWidth="1"/>
  </cols>
  <sheetData>
    <row r="1" spans="1:12" ht="16.350000000000001" customHeight="1" thickBot="1" x14ac:dyDescent="0.3">
      <c r="A1" s="61">
        <v>1</v>
      </c>
      <c r="B1" s="61">
        <v>2</v>
      </c>
      <c r="C1" s="61">
        <v>3</v>
      </c>
      <c r="D1" s="61">
        <v>4</v>
      </c>
      <c r="E1" s="61">
        <v>5</v>
      </c>
      <c r="F1" s="61">
        <v>6</v>
      </c>
      <c r="G1" s="61">
        <v>7</v>
      </c>
      <c r="H1" s="61">
        <v>8</v>
      </c>
      <c r="I1" s="61">
        <v>9</v>
      </c>
    </row>
    <row r="2" spans="1:12" ht="16.350000000000001" customHeight="1" x14ac:dyDescent="0.25">
      <c r="A2" s="189" t="s">
        <v>260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1"/>
    </row>
    <row r="3" spans="1:12" ht="16.350000000000001" customHeight="1" thickBot="1" x14ac:dyDescent="0.3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4"/>
    </row>
    <row r="4" spans="1:12" ht="16.350000000000001" customHeight="1" thickTop="1" x14ac:dyDescent="0.25">
      <c r="A4" s="195" t="s">
        <v>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1:12" ht="16.350000000000001" customHeight="1" x14ac:dyDescent="0.25">
      <c r="A5" s="198" t="s">
        <v>4</v>
      </c>
      <c r="B5" s="199"/>
      <c r="C5" s="200"/>
      <c r="D5" s="173">
        <f>((COUNTIF('BASE DE DATOS 2017'!B:B,'RESUMEN 2017'!A1)*(TERMINOS!F5))+(COUNTIF('BASE DE DATOS 2017'!B:B,'RESUMEN 2017'!B1)*(TERMINOS!F6))+(COUNTIF('BASE DE DATOS 2017'!B:B,'RESUMEN 2017'!C1)*(TERMINOS!F7))+(COUNTIF('BASE DE DATOS 2017'!B:B,'RESUMEN 2017'!D1)*(TERMINOS!F8))+(COUNTIF('BASE DE DATOS 2017'!B:B,'RESUMEN 2017'!E1)*(TERMINOS!F9))+(COUNTIF('BASE DE DATOS 2017'!B:B,'RESUMEN 2017'!F1)*(TERMINOS!F10))+(COUNTIF('BASE DE DATOS 2017'!B:B,'RESUMEN 2017'!G1)*(TERMINOS!F11)))/(COUNTA('BASE DE DATOS 2017'!B:B)-2)</f>
        <v>34.333333333333336</v>
      </c>
      <c r="E5" s="173"/>
      <c r="F5" s="173"/>
      <c r="G5" s="6"/>
      <c r="H5" s="6"/>
      <c r="I5" s="6"/>
      <c r="J5" s="6"/>
      <c r="K5" s="6"/>
      <c r="L5" s="62"/>
    </row>
    <row r="6" spans="1:12" ht="16.350000000000001" customHeight="1" x14ac:dyDescent="0.25">
      <c r="A6" s="174" t="s">
        <v>5</v>
      </c>
      <c r="B6" s="175"/>
      <c r="C6" s="176"/>
      <c r="D6" s="201" t="s">
        <v>6</v>
      </c>
      <c r="E6" s="202"/>
      <c r="F6" s="181">
        <f>COUNTIF('BASE DE DATOS 2017'!C:C,'RESUMEN 2017'!B1)</f>
        <v>33</v>
      </c>
      <c r="G6" s="181"/>
      <c r="H6" s="203" t="s">
        <v>7</v>
      </c>
      <c r="I6" s="203"/>
      <c r="J6" s="203"/>
      <c r="K6" s="181">
        <f>COUNTIF('BASE DE DATOS 2017'!C:C,'RESUMEN 2017'!A1)</f>
        <v>19</v>
      </c>
      <c r="L6" s="188"/>
    </row>
    <row r="7" spans="1:12" ht="16.350000000000001" customHeight="1" x14ac:dyDescent="0.25">
      <c r="A7" s="170" t="s">
        <v>8</v>
      </c>
      <c r="B7" s="171"/>
      <c r="C7" s="171"/>
      <c r="D7" s="171"/>
      <c r="E7" s="171"/>
      <c r="F7" s="172">
        <f>((COUNTIF('BASE DE DATOS 2017'!D:D,'RESUMEN 2017'!A1)*(TERMINOS!I5))+(COUNTIF('BASE DE DATOS 2017'!D:D,'RESUMEN 2017'!B1)*(TERMINOS!I6))+(COUNTIF('BASE DE DATOS 2017'!D:D,'RESUMEN 2017'!C1)*(TERMINOS!I7))+(COUNTIF('BASE DE DATOS 2017'!D:D,'RESUMEN 2017'!D1)*(TERMINOS!I8))+(COUNTIF('BASE DE DATOS 2017'!D:D,'RESUMEN 2017'!E1)*(TERMINOS!I9))+(COUNTIF('BASE DE DATOS 2017'!D:D,'RESUMEN 2017'!F1)*(TERMINOS!I10))+(COUNTIF('BASE DE DATOS 2017'!D:D,'RESUMEN 2017'!G1)*(TERMINOS!I11))+(COUNTIF('BASE DE DATOS 2017'!D:D,'RESUMEN 2017'!H1)*(TERMINOS!I12))+(COUNTIF('BASE DE DATOS 2017'!D:D,'RESUMEN 2017'!I1)*(TERMINOS!I13)))/COUNTA('BASE DE DATOS 2017'!D:D)</f>
        <v>5.7924528301886795</v>
      </c>
      <c r="G7" s="173"/>
      <c r="H7" s="6"/>
      <c r="I7" s="6"/>
      <c r="J7" s="6"/>
      <c r="K7" s="6"/>
      <c r="L7" s="62"/>
    </row>
    <row r="8" spans="1:12" ht="16.350000000000001" customHeight="1" x14ac:dyDescent="0.25">
      <c r="A8" s="174" t="s">
        <v>9</v>
      </c>
      <c r="B8" s="175"/>
      <c r="C8" s="175"/>
      <c r="D8" s="175"/>
      <c r="E8" s="176"/>
      <c r="F8" s="172">
        <f>((COUNTIF('BASE DE DATOS 2017'!E:E,'RESUMEN 2017'!A1)*(TERMINOS!I5))+(COUNTIF('BASE DE DATOS 2017'!E:E,'RESUMEN 2017'!B1)*(TERMINOS!I6))+(COUNTIF('BASE DE DATOS 2017'!E:E,'RESUMEN 2017'!C1)*(TERMINOS!I7))+(COUNTIF('BASE DE DATOS 2017'!E:E,'RESUMEN 2017'!D1)*(TERMINOS!I8))+(COUNTIF('BASE DE DATOS 2017'!E:E,'RESUMEN 2017'!E1)*(TERMINOS!I9))+(COUNTIF('BASE DE DATOS 2017'!E:E,'RESUMEN 2017'!F1)*(TERMINOS!I10))+(COUNTIF('BASE DE DATOS 2017'!E:E,'RESUMEN 2017'!G1)*(TERMINOS!I11))+(COUNTIF('BASE DE DATOS 2017'!E:E,'RESUMEN 2017'!H1)*(TERMINOS!I12))+(COUNTIF('BASE DE DATOS 2017'!E:E,'RESUMEN 2017'!I1)*(TERMINOS!I13)))/(COUNTA('BASE DE DATOS 2017'!E:E)-2)</f>
        <v>5.0196078431372548</v>
      </c>
      <c r="G8" s="173"/>
      <c r="H8" s="6"/>
      <c r="I8" s="6"/>
      <c r="J8" s="6"/>
      <c r="K8" s="6"/>
      <c r="L8" s="62"/>
    </row>
    <row r="9" spans="1:12" ht="16.350000000000001" customHeight="1" x14ac:dyDescent="0.25">
      <c r="A9" s="182" t="s">
        <v>146</v>
      </c>
      <c r="B9" s="183"/>
      <c r="C9" s="184"/>
      <c r="D9" s="171" t="s">
        <v>147</v>
      </c>
      <c r="E9" s="171"/>
      <c r="F9" s="181">
        <f>COUNTIF('BASE DE DATOS 2017'!F:F,A1)</f>
        <v>2</v>
      </c>
      <c r="G9" s="181"/>
      <c r="H9" s="171" t="s">
        <v>148</v>
      </c>
      <c r="I9" s="171"/>
      <c r="J9" s="171"/>
      <c r="K9" s="181">
        <f>COUNTIF('BASE DE DATOS 2017'!F:F,B1)</f>
        <v>21</v>
      </c>
      <c r="L9" s="188"/>
    </row>
    <row r="10" spans="1:12" x14ac:dyDescent="0.25">
      <c r="A10" s="185"/>
      <c r="B10" s="186"/>
      <c r="C10" s="187"/>
      <c r="D10" s="171" t="s">
        <v>149</v>
      </c>
      <c r="E10" s="171"/>
      <c r="F10" s="181">
        <f>COUNTIF('BASE DE DATOS 2017'!F:F,C1)</f>
        <v>27</v>
      </c>
      <c r="G10" s="181"/>
      <c r="H10" s="171" t="s">
        <v>150</v>
      </c>
      <c r="I10" s="171"/>
      <c r="J10" s="171"/>
      <c r="K10" s="181">
        <f>COUNTIF('BASE DE DATOS 2017'!F:F,D1)</f>
        <v>1</v>
      </c>
      <c r="L10" s="188"/>
    </row>
    <row r="11" spans="1:12" ht="16.350000000000001" customHeight="1" x14ac:dyDescent="0.25">
      <c r="A11" s="177" t="s">
        <v>10</v>
      </c>
      <c r="B11" s="178"/>
      <c r="C11" s="179"/>
      <c r="D11" s="180" t="s">
        <v>11</v>
      </c>
      <c r="E11" s="180"/>
      <c r="F11" s="54">
        <f>COUNTIF('BASE DE DATOS 2017'!G:G,A1)</f>
        <v>23</v>
      </c>
      <c r="G11" s="180" t="s">
        <v>12</v>
      </c>
      <c r="H11" s="180"/>
      <c r="I11" s="54">
        <f>COUNTIF('BASE DE DATOS 2017'!G:G,B1)</f>
        <v>27</v>
      </c>
      <c r="J11" s="180" t="s">
        <v>13</v>
      </c>
      <c r="K11" s="180"/>
      <c r="L11" s="63">
        <f>COUNTIF('BASE DE DATOS 2017'!G:G,C1)</f>
        <v>1</v>
      </c>
    </row>
    <row r="12" spans="1:12" ht="16.350000000000001" customHeight="1" thickBot="1" x14ac:dyDescent="0.3">
      <c r="A12" s="164" t="s">
        <v>14</v>
      </c>
      <c r="B12" s="165"/>
      <c r="C12" s="166"/>
      <c r="D12" s="165" t="str">
        <f>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2017'!H3:H1819),0))=0,TERMINOS!B5,IF((ROUND(((COUNTIF('BASE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2017'!H3:H1819),0))=1,TERMINOS!B6,IF((ROUND(((COUNTIF('BASE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2017'!H3:H1819),0))=2,TERMINOS!C7,IF((ROUND(((COUNTIF('BASE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2017'!H3:H1819),0))=3,TERMINOS!B8,IF((ROUND(((COUNTIF('BASE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2017'!H3:H1819),0))=4,TERMINOS!B9,IF((ROUND(((COUNTIF('BASE DE DATOS 2017'!H3:H1819,'RESUMEN 2017'!A1)*(TERMINOS!C5))+(COUNTIF('BASE DE DATOS 2017'!H3:H1819,'RESUMEN 2017'!B1)*(TERMINOS!C6))+(COUNTIF('BASE DE DATOS 2017'!H3:H1819,'RESUMEN 2017'!C1)*(TERMINOS!C7))+(COUNTIF('BASE DE DATOS 2017'!H3:H1819,D1)*(TERMINOS!C8))+(COUNTIF('BASE DE DATOS 2017'!H3:H1819,'RESUMEN 2017'!E1)*(TERMINOS!C9))+(COUNTIF('BASE DE DATOS 2017'!H3:H1819,'RESUMEN 2017'!F1)*(TERMINOS!C10))+(COUNTIF('BASE DE DATOS 2017'!H3:H1819,'RESUMEN 2017'!G1)*(TERMINOS!C11)))/COUNTA('BASE DE DATOS 2017'!H3:H1819),0))=5,TERMINOS!B10,TERMINOS!B11))))))</f>
        <v>LICENCIATURA</v>
      </c>
      <c r="E12" s="165"/>
      <c r="F12" s="165"/>
      <c r="G12" s="7"/>
      <c r="H12" s="7"/>
      <c r="I12" s="7"/>
      <c r="J12" s="7"/>
      <c r="K12" s="7"/>
      <c r="L12" s="64"/>
    </row>
    <row r="13" spans="1:12" ht="16.350000000000001" customHeight="1" x14ac:dyDescent="0.25">
      <c r="A13" s="167" t="s">
        <v>15</v>
      </c>
      <c r="B13" s="168"/>
      <c r="C13" s="168"/>
      <c r="D13" s="168"/>
      <c r="E13" s="168" t="s">
        <v>16</v>
      </c>
      <c r="F13" s="169"/>
      <c r="G13" s="167" t="s">
        <v>15</v>
      </c>
      <c r="H13" s="168"/>
      <c r="I13" s="168"/>
      <c r="J13" s="168"/>
      <c r="K13" s="168" t="s">
        <v>16</v>
      </c>
      <c r="L13" s="169"/>
    </row>
    <row r="14" spans="1:12" ht="16.350000000000001" customHeight="1" x14ac:dyDescent="0.25">
      <c r="A14" s="226" t="s">
        <v>17</v>
      </c>
      <c r="B14" s="227"/>
      <c r="C14" s="227"/>
      <c r="D14" s="227"/>
      <c r="E14" s="214">
        <f>AVERAGE(E16:F18)</f>
        <v>0.6651022110972048</v>
      </c>
      <c r="F14" s="215"/>
      <c r="G14" s="232" t="s">
        <v>36</v>
      </c>
      <c r="H14" s="233"/>
      <c r="I14" s="233"/>
      <c r="J14" s="233"/>
      <c r="K14" s="278">
        <f>AVERAGE(K15:L17)</f>
        <v>0.7429193899782135</v>
      </c>
      <c r="L14" s="279"/>
    </row>
    <row r="15" spans="1:12" ht="16.350000000000001" customHeight="1" x14ac:dyDescent="0.25">
      <c r="A15" s="248"/>
      <c r="B15" s="249"/>
      <c r="C15" s="249"/>
      <c r="D15" s="249"/>
      <c r="E15" s="230">
        <f>E16</f>
        <v>0.83844388819357529</v>
      </c>
      <c r="F15" s="231"/>
      <c r="G15" s="216" t="s">
        <v>37</v>
      </c>
      <c r="H15" s="217"/>
      <c r="I15" s="217"/>
      <c r="J15" s="217"/>
      <c r="K15" s="212">
        <f>CONVIVENCIA!E16</f>
        <v>0.76470588235294112</v>
      </c>
      <c r="L15" s="213"/>
    </row>
    <row r="16" spans="1:12" ht="16.350000000000001" customHeight="1" x14ac:dyDescent="0.25">
      <c r="A16" s="242" t="s">
        <v>53</v>
      </c>
      <c r="B16" s="243"/>
      <c r="C16" s="243"/>
      <c r="D16" s="243"/>
      <c r="E16" s="212">
        <f>INSTITUCION!E11</f>
        <v>0.83844388819357529</v>
      </c>
      <c r="F16" s="213"/>
      <c r="G16" s="216" t="s">
        <v>38</v>
      </c>
      <c r="H16" s="217"/>
      <c r="I16" s="217"/>
      <c r="J16" s="217"/>
      <c r="K16" s="212">
        <f>CONVIVENCIA!D25</f>
        <v>0.88888888888888895</v>
      </c>
      <c r="L16" s="213"/>
    </row>
    <row r="17" spans="1:12" ht="16.350000000000001" customHeight="1" thickBot="1" x14ac:dyDescent="0.3">
      <c r="A17" s="244" t="s">
        <v>18</v>
      </c>
      <c r="B17" s="245"/>
      <c r="C17" s="245"/>
      <c r="D17" s="245"/>
      <c r="E17" s="236">
        <f>INSTITUCION!D20</f>
        <v>0.45098039215686275</v>
      </c>
      <c r="F17" s="237"/>
      <c r="G17" s="204" t="s">
        <v>39</v>
      </c>
      <c r="H17" s="205"/>
      <c r="I17" s="205"/>
      <c r="J17" s="205"/>
      <c r="K17" s="206">
        <f>CONVIVENCIA!E42</f>
        <v>0.57516339869281041</v>
      </c>
      <c r="L17" s="207"/>
    </row>
    <row r="18" spans="1:12" ht="16.350000000000001" customHeight="1" x14ac:dyDescent="0.25">
      <c r="A18" s="244" t="s">
        <v>19</v>
      </c>
      <c r="B18" s="245"/>
      <c r="C18" s="245"/>
      <c r="D18" s="245"/>
      <c r="E18" s="236">
        <f>INSTITUCION!D29</f>
        <v>0.70588235294117652</v>
      </c>
      <c r="F18" s="237"/>
      <c r="G18" s="282" t="s">
        <v>40</v>
      </c>
      <c r="H18" s="283"/>
      <c r="I18" s="283"/>
      <c r="J18" s="283"/>
      <c r="K18" s="274">
        <f>AVERAGE(K19:L22)</f>
        <v>0.81392381831959826</v>
      </c>
      <c r="L18" s="275"/>
    </row>
    <row r="19" spans="1:12" ht="16.350000000000001" customHeight="1" x14ac:dyDescent="0.25">
      <c r="A19" s="208" t="s">
        <v>159</v>
      </c>
      <c r="B19" s="209"/>
      <c r="C19" s="210" t="str">
        <f>IF(INSTITUCION!D26&gt;INSTITUCION!D28,INSTITUCION!C26,INSTITUCION!C28)</f>
        <v>FAVORITISMO MASCULINO</v>
      </c>
      <c r="D19" s="210"/>
      <c r="E19" s="210"/>
      <c r="F19" s="211"/>
      <c r="G19" s="242" t="s">
        <v>41</v>
      </c>
      <c r="H19" s="243"/>
      <c r="I19" s="243"/>
      <c r="J19" s="243"/>
      <c r="K19" s="254">
        <f>'MANDOS MEDIOS'!E24</f>
        <v>0.83442265795206971</v>
      </c>
      <c r="L19" s="255"/>
    </row>
    <row r="20" spans="1:12" ht="16.350000000000001" customHeight="1" x14ac:dyDescent="0.25">
      <c r="A20" s="226" t="s">
        <v>160</v>
      </c>
      <c r="B20" s="227"/>
      <c r="C20" s="227"/>
      <c r="D20" s="227"/>
      <c r="E20" s="214">
        <f>AVERAGE(E22:F28)</f>
        <v>0.85760971055088686</v>
      </c>
      <c r="F20" s="215"/>
      <c r="G20" s="242" t="s">
        <v>42</v>
      </c>
      <c r="H20" s="243"/>
      <c r="I20" s="243"/>
      <c r="J20" s="243"/>
      <c r="K20" s="254">
        <f>'MANDOS MEDIOS'!E41</f>
        <v>0.70915032679738554</v>
      </c>
      <c r="L20" s="255"/>
    </row>
    <row r="21" spans="1:12" ht="16.350000000000001" customHeight="1" x14ac:dyDescent="0.25">
      <c r="A21" s="228"/>
      <c r="B21" s="229"/>
      <c r="C21" s="229"/>
      <c r="D21" s="229"/>
      <c r="E21" s="230">
        <f>AVERAGE(E22:F26,E28)</f>
        <v>0.85784313725490191</v>
      </c>
      <c r="F21" s="231"/>
      <c r="G21" s="242" t="s">
        <v>43</v>
      </c>
      <c r="H21" s="243"/>
      <c r="I21" s="243"/>
      <c r="J21" s="243"/>
      <c r="K21" s="254">
        <f>'MANDOS MEDIOS'!D51</f>
        <v>0.84967320261437895</v>
      </c>
      <c r="L21" s="255"/>
    </row>
    <row r="22" spans="1:12" ht="16.350000000000001" customHeight="1" x14ac:dyDescent="0.25">
      <c r="A22" s="222" t="s">
        <v>20</v>
      </c>
      <c r="B22" s="223"/>
      <c r="C22" s="223"/>
      <c r="D22" s="223"/>
      <c r="E22" s="212">
        <f>ESPACIO!E7</f>
        <v>0.94117647058823528</v>
      </c>
      <c r="F22" s="213"/>
      <c r="G22" s="263" t="s">
        <v>44</v>
      </c>
      <c r="H22" s="264"/>
      <c r="I22" s="264"/>
      <c r="J22" s="264"/>
      <c r="K22" s="254">
        <f>'MANDOS MEDIOS'!E72</f>
        <v>0.86244908591455893</v>
      </c>
      <c r="L22" s="255"/>
    </row>
    <row r="23" spans="1:12" ht="16.350000000000001" customHeight="1" x14ac:dyDescent="0.25">
      <c r="A23" s="216" t="s">
        <v>2</v>
      </c>
      <c r="B23" s="217"/>
      <c r="C23" s="217"/>
      <c r="D23" s="217"/>
      <c r="E23" s="212">
        <f>ESPACIO!E16</f>
        <v>0.80392156862745101</v>
      </c>
      <c r="F23" s="213"/>
      <c r="G23" s="226" t="s">
        <v>45</v>
      </c>
      <c r="H23" s="227"/>
      <c r="I23" s="227"/>
      <c r="J23" s="227"/>
      <c r="K23" s="280">
        <f>AVERAGE(K25:L30)</f>
        <v>0.77995642701525048</v>
      </c>
      <c r="L23" s="281"/>
    </row>
    <row r="24" spans="1:12" ht="16.350000000000001" customHeight="1" x14ac:dyDescent="0.25">
      <c r="A24" s="216" t="s">
        <v>21</v>
      </c>
      <c r="B24" s="217"/>
      <c r="C24" s="217"/>
      <c r="D24" s="217"/>
      <c r="E24" s="212">
        <f>ESPACIO!E25</f>
        <v>0.81045751633986929</v>
      </c>
      <c r="F24" s="213"/>
      <c r="G24" s="228"/>
      <c r="H24" s="229"/>
      <c r="I24" s="229"/>
      <c r="J24" s="229"/>
      <c r="K24" s="284">
        <f>AVERAGE(K25:L29)</f>
        <v>0.8202614379084967</v>
      </c>
      <c r="L24" s="285"/>
    </row>
    <row r="25" spans="1:12" ht="16.350000000000001" customHeight="1" x14ac:dyDescent="0.25">
      <c r="A25" s="216" t="s">
        <v>22</v>
      </c>
      <c r="B25" s="217"/>
      <c r="C25" s="217"/>
      <c r="D25" s="217"/>
      <c r="E25" s="212">
        <f>ESPACIO!E43</f>
        <v>0.89215686274509798</v>
      </c>
      <c r="F25" s="213"/>
      <c r="G25" s="242" t="s">
        <v>46</v>
      </c>
      <c r="H25" s="243"/>
      <c r="I25" s="243"/>
      <c r="J25" s="243"/>
      <c r="K25" s="254">
        <f>PUESTO!E17</f>
        <v>0.80392156862745101</v>
      </c>
      <c r="L25" s="255"/>
    </row>
    <row r="26" spans="1:12" ht="16.350000000000001" customHeight="1" x14ac:dyDescent="0.25">
      <c r="A26" s="216" t="s">
        <v>23</v>
      </c>
      <c r="B26" s="217"/>
      <c r="C26" s="217"/>
      <c r="D26" s="217"/>
      <c r="E26" s="212">
        <f>ESPACIO!E60</f>
        <v>0.94444444444444442</v>
      </c>
      <c r="F26" s="213"/>
      <c r="G26" s="263" t="s">
        <v>47</v>
      </c>
      <c r="H26" s="264"/>
      <c r="I26" s="264"/>
      <c r="J26" s="264"/>
      <c r="K26" s="254">
        <f>PUESTO!E70</f>
        <v>0.87908496732026142</v>
      </c>
      <c r="L26" s="255"/>
    </row>
    <row r="27" spans="1:12" ht="16.350000000000001" customHeight="1" x14ac:dyDescent="0.25">
      <c r="A27" s="224" t="s">
        <v>24</v>
      </c>
      <c r="B27" s="225"/>
      <c r="C27" s="225"/>
      <c r="D27" s="225"/>
      <c r="E27" s="259">
        <f>ESPACIO!D69</f>
        <v>0.85620915032679734</v>
      </c>
      <c r="F27" s="260"/>
      <c r="G27" s="263" t="s">
        <v>48</v>
      </c>
      <c r="H27" s="264"/>
      <c r="I27" s="264"/>
      <c r="J27" s="264"/>
      <c r="K27" s="254">
        <f>PUESTO!D27</f>
        <v>0.82352941176470584</v>
      </c>
      <c r="L27" s="255"/>
    </row>
    <row r="28" spans="1:12" ht="16.350000000000001" customHeight="1" x14ac:dyDescent="0.25">
      <c r="A28" s="216" t="s">
        <v>25</v>
      </c>
      <c r="B28" s="217"/>
      <c r="C28" s="217"/>
      <c r="D28" s="217"/>
      <c r="E28" s="212">
        <f>ESPACIO!E83</f>
        <v>0.75490196078431371</v>
      </c>
      <c r="F28" s="213"/>
      <c r="G28" s="242" t="s">
        <v>49</v>
      </c>
      <c r="H28" s="243"/>
      <c r="I28" s="243"/>
      <c r="J28" s="243"/>
      <c r="K28" s="254">
        <f>PUESTO!D37</f>
        <v>0.84967320261437895</v>
      </c>
      <c r="L28" s="255"/>
    </row>
    <row r="29" spans="1:12" ht="16.350000000000001" customHeight="1" x14ac:dyDescent="0.25">
      <c r="A29" s="238" t="s">
        <v>26</v>
      </c>
      <c r="B29" s="239"/>
      <c r="C29" s="239"/>
      <c r="D29" s="239"/>
      <c r="E29" s="261">
        <f>((E31*F10)+(E35*K9)+(E40*F9))/SUM(F9,F10,K9)</f>
        <v>0.86759259259259247</v>
      </c>
      <c r="F29" s="262"/>
      <c r="G29" s="242" t="s">
        <v>50</v>
      </c>
      <c r="H29" s="243"/>
      <c r="I29" s="243"/>
      <c r="J29" s="243"/>
      <c r="K29" s="254">
        <f>PUESTO!D52</f>
        <v>0.74509803921568629</v>
      </c>
      <c r="L29" s="255"/>
    </row>
    <row r="30" spans="1:12" ht="16.350000000000001" customHeight="1" x14ac:dyDescent="0.25">
      <c r="A30" s="240"/>
      <c r="B30" s="241"/>
      <c r="C30" s="241"/>
      <c r="D30" s="241"/>
      <c r="E30" s="286">
        <f>AVERAGE(E32:F34)</f>
        <v>0.90020576131687235</v>
      </c>
      <c r="F30" s="287"/>
      <c r="G30" s="288" t="s">
        <v>51</v>
      </c>
      <c r="H30" s="289"/>
      <c r="I30" s="289"/>
      <c r="J30" s="289"/>
      <c r="K30" s="265">
        <f>PUESTO!E85</f>
        <v>0.57843137254901955</v>
      </c>
      <c r="L30" s="266"/>
    </row>
    <row r="31" spans="1:12" ht="16.350000000000001" customHeight="1" x14ac:dyDescent="0.25">
      <c r="A31" s="218" t="s">
        <v>27</v>
      </c>
      <c r="B31" s="219"/>
      <c r="C31" s="219"/>
      <c r="D31" s="219"/>
      <c r="E31" s="220">
        <f>AVERAGE(E32:F34)</f>
        <v>0.90020576131687235</v>
      </c>
      <c r="F31" s="221"/>
      <c r="G31" s="258"/>
      <c r="H31" s="256"/>
      <c r="I31" s="256"/>
      <c r="J31" s="256"/>
      <c r="K31" s="256"/>
      <c r="L31" s="257"/>
    </row>
    <row r="32" spans="1:12" ht="16.350000000000001" customHeight="1" x14ac:dyDescent="0.25">
      <c r="A32" s="216" t="s">
        <v>28</v>
      </c>
      <c r="B32" s="217"/>
      <c r="C32" s="217"/>
      <c r="D32" s="217"/>
      <c r="E32" s="212">
        <f>'EQUIPO Y MATERIAL'!D8</f>
        <v>0.90123456790123457</v>
      </c>
      <c r="F32" s="213"/>
      <c r="G32" s="258"/>
      <c r="H32" s="256"/>
      <c r="I32" s="256"/>
      <c r="J32" s="256"/>
      <c r="K32" s="256"/>
      <c r="L32" s="257"/>
    </row>
    <row r="33" spans="1:12" ht="16.350000000000001" customHeight="1" x14ac:dyDescent="0.25">
      <c r="A33" s="216" t="s">
        <v>29</v>
      </c>
      <c r="B33" s="217"/>
      <c r="C33" s="217"/>
      <c r="D33" s="217"/>
      <c r="E33" s="212">
        <f>'EQUIPO Y MATERIAL'!D17</f>
        <v>0.97530864197530864</v>
      </c>
      <c r="F33" s="213"/>
      <c r="G33" s="258"/>
      <c r="H33" s="256"/>
      <c r="I33" s="256"/>
      <c r="J33" s="256"/>
      <c r="K33" s="256"/>
      <c r="L33" s="257"/>
    </row>
    <row r="34" spans="1:12" ht="16.350000000000001" customHeight="1" x14ac:dyDescent="0.25">
      <c r="A34" s="216" t="s">
        <v>30</v>
      </c>
      <c r="B34" s="217"/>
      <c r="C34" s="217"/>
      <c r="D34" s="217"/>
      <c r="E34" s="212">
        <f>'EQUIPO Y MATERIAL'!D27</f>
        <v>0.82407407407407407</v>
      </c>
      <c r="F34" s="213"/>
      <c r="G34" s="258"/>
      <c r="H34" s="256"/>
      <c r="I34" s="256"/>
      <c r="J34" s="256"/>
      <c r="K34" s="256"/>
      <c r="L34" s="257"/>
    </row>
    <row r="35" spans="1:12" ht="16.350000000000001" customHeight="1" x14ac:dyDescent="0.25">
      <c r="A35" s="250" t="s">
        <v>31</v>
      </c>
      <c r="B35" s="251"/>
      <c r="C35" s="251"/>
      <c r="D35" s="251"/>
      <c r="E35" s="246">
        <f>AVERAGE(E37:F39)</f>
        <v>0.81305114638447973</v>
      </c>
      <c r="F35" s="247"/>
      <c r="G35" s="272" t="s">
        <v>52</v>
      </c>
      <c r="H35" s="273"/>
      <c r="I35" s="273"/>
      <c r="J35" s="273"/>
      <c r="K35" s="274">
        <f>AVERAGE(E14,E20,E29,K14,K18,K23)</f>
        <v>0.78785069159229104</v>
      </c>
      <c r="L35" s="275"/>
    </row>
    <row r="36" spans="1:12" ht="16.350000000000001" customHeight="1" x14ac:dyDescent="0.25">
      <c r="A36" s="250"/>
      <c r="B36" s="251"/>
      <c r="C36" s="251"/>
      <c r="D36" s="251"/>
      <c r="E36" s="294">
        <f>AVERAGE(E38)</f>
        <v>0.76190476190476186</v>
      </c>
      <c r="F36" s="295"/>
      <c r="G36" s="252" t="s">
        <v>262</v>
      </c>
      <c r="H36" s="253"/>
      <c r="I36" s="253"/>
      <c r="J36" s="253"/>
      <c r="K36" s="296">
        <f>AVERAGE(K24,K18,K14,E30,E21,E15)</f>
        <v>0.82893290549527643</v>
      </c>
      <c r="L36" s="297"/>
    </row>
    <row r="37" spans="1:12" ht="16.350000000000001" customHeight="1" x14ac:dyDescent="0.25">
      <c r="A37" s="224" t="s">
        <v>32</v>
      </c>
      <c r="B37" s="225"/>
      <c r="C37" s="225"/>
      <c r="D37" s="225"/>
      <c r="E37" s="259">
        <f>'EQUIPO Y MATERIAL'!D36</f>
        <v>0.82539682539682535</v>
      </c>
      <c r="F37" s="260"/>
      <c r="G37" s="276" t="s">
        <v>161</v>
      </c>
      <c r="H37" s="277"/>
      <c r="I37" s="277"/>
      <c r="J37" s="277"/>
      <c r="K37" s="256">
        <f>COUNTA('BASE DE DATOS 2017'!A3:A1819)</f>
        <v>51</v>
      </c>
      <c r="L37" s="257"/>
    </row>
    <row r="38" spans="1:12" ht="16.350000000000001" customHeight="1" x14ac:dyDescent="0.25">
      <c r="A38" s="216" t="s">
        <v>33</v>
      </c>
      <c r="B38" s="217"/>
      <c r="C38" s="217"/>
      <c r="D38" s="217"/>
      <c r="E38" s="212">
        <f>'EQUIPO Y MATERIAL'!D45</f>
        <v>0.76190476190476186</v>
      </c>
      <c r="F38" s="213"/>
      <c r="G38" s="258"/>
      <c r="H38" s="256"/>
      <c r="I38" s="256"/>
      <c r="J38" s="256"/>
      <c r="K38" s="256"/>
      <c r="L38" s="257"/>
    </row>
    <row r="39" spans="1:12" ht="16.350000000000001" customHeight="1" x14ac:dyDescent="0.25">
      <c r="A39" s="224" t="s">
        <v>34</v>
      </c>
      <c r="B39" s="225"/>
      <c r="C39" s="225"/>
      <c r="D39" s="225"/>
      <c r="E39" s="259">
        <f>'EQUIPO Y MATERIAL'!D56</f>
        <v>0.85185185185185175</v>
      </c>
      <c r="F39" s="260"/>
      <c r="G39" s="258"/>
      <c r="H39" s="256"/>
      <c r="I39" s="256"/>
      <c r="J39" s="256"/>
      <c r="K39" s="256"/>
      <c r="L39" s="257"/>
    </row>
    <row r="40" spans="1:12" ht="16.350000000000001" customHeight="1" thickBot="1" x14ac:dyDescent="0.3">
      <c r="A40" s="234" t="s">
        <v>35</v>
      </c>
      <c r="B40" s="235"/>
      <c r="C40" s="235"/>
      <c r="D40" s="235"/>
      <c r="E40" s="246">
        <f>AVERAGE(E41:F42)</f>
        <v>1</v>
      </c>
      <c r="F40" s="247"/>
      <c r="G40" s="269" t="s">
        <v>176</v>
      </c>
      <c r="H40" s="270"/>
      <c r="I40" s="270"/>
      <c r="J40" s="270"/>
      <c r="K40" s="270"/>
      <c r="L40" s="271"/>
    </row>
    <row r="41" spans="1:12" ht="16.350000000000001" customHeight="1" x14ac:dyDescent="0.25">
      <c r="A41" s="216" t="s">
        <v>32</v>
      </c>
      <c r="B41" s="217"/>
      <c r="C41" s="217"/>
      <c r="D41" s="217"/>
      <c r="E41" s="212">
        <f>'EQUIPO Y MATERIAL'!D65</f>
        <v>1</v>
      </c>
      <c r="F41" s="213"/>
      <c r="G41" s="65"/>
      <c r="H41" s="292" t="s">
        <v>173</v>
      </c>
      <c r="I41" s="292"/>
      <c r="J41" s="292"/>
      <c r="K41" s="292"/>
      <c r="L41" s="293"/>
    </row>
    <row r="42" spans="1:12" ht="16.350000000000001" customHeight="1" x14ac:dyDescent="0.25">
      <c r="A42" s="216" t="s">
        <v>33</v>
      </c>
      <c r="B42" s="217"/>
      <c r="C42" s="217"/>
      <c r="D42" s="217"/>
      <c r="E42" s="212">
        <f>'EQUIPO Y MATERIAL'!D74</f>
        <v>1</v>
      </c>
      <c r="F42" s="213"/>
      <c r="G42" s="66"/>
      <c r="H42" s="290" t="s">
        <v>174</v>
      </c>
      <c r="I42" s="290"/>
      <c r="J42" s="290"/>
      <c r="K42" s="290"/>
      <c r="L42" s="291"/>
    </row>
    <row r="43" spans="1:12" ht="16.350000000000001" customHeight="1" thickBot="1" x14ac:dyDescent="0.3">
      <c r="A43" s="204"/>
      <c r="B43" s="205"/>
      <c r="C43" s="205"/>
      <c r="D43" s="205"/>
      <c r="E43" s="206"/>
      <c r="F43" s="207"/>
      <c r="G43" s="67"/>
      <c r="H43" s="267" t="s">
        <v>175</v>
      </c>
      <c r="I43" s="267"/>
      <c r="J43" s="267"/>
      <c r="K43" s="267"/>
      <c r="L43" s="268"/>
    </row>
    <row r="44" spans="1:12" ht="16.350000000000001" customHeight="1" x14ac:dyDescent="0.25"/>
    <row r="45" spans="1:12" ht="16.350000000000001" customHeight="1" x14ac:dyDescent="0.25">
      <c r="G45" s="9"/>
      <c r="H45" s="9"/>
      <c r="I45" s="9"/>
      <c r="J45" s="9"/>
      <c r="K45" s="9"/>
      <c r="L45" s="9"/>
    </row>
    <row r="46" spans="1:12" ht="16.350000000000001" customHeight="1" x14ac:dyDescent="0.25">
      <c r="A46" s="8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ht="15" customHeight="1" x14ac:dyDescent="0.25">
      <c r="A47" s="8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ht="15" customHeight="1" x14ac:dyDescent="0.25">
      <c r="A48" s="8"/>
      <c r="B48" s="8"/>
      <c r="C48" s="8"/>
      <c r="D48" s="8"/>
      <c r="E48" s="8"/>
      <c r="F48" s="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143">
    <mergeCell ref="A42:D42"/>
    <mergeCell ref="E42:F42"/>
    <mergeCell ref="K24:L24"/>
    <mergeCell ref="G23:J24"/>
    <mergeCell ref="E30:F30"/>
    <mergeCell ref="K28:L28"/>
    <mergeCell ref="G29:J29"/>
    <mergeCell ref="K29:L29"/>
    <mergeCell ref="G30:J30"/>
    <mergeCell ref="H42:L42"/>
    <mergeCell ref="H41:L41"/>
    <mergeCell ref="E34:F34"/>
    <mergeCell ref="G39:J39"/>
    <mergeCell ref="E39:F39"/>
    <mergeCell ref="G34:J34"/>
    <mergeCell ref="E36:F36"/>
    <mergeCell ref="K36:L36"/>
    <mergeCell ref="H43:L43"/>
    <mergeCell ref="G40:L40"/>
    <mergeCell ref="K34:L34"/>
    <mergeCell ref="G35:J35"/>
    <mergeCell ref="K35:L35"/>
    <mergeCell ref="G37:J37"/>
    <mergeCell ref="K37:L37"/>
    <mergeCell ref="K39:L39"/>
    <mergeCell ref="K14:L14"/>
    <mergeCell ref="K15:L15"/>
    <mergeCell ref="K16:L16"/>
    <mergeCell ref="K17:L17"/>
    <mergeCell ref="G21:J21"/>
    <mergeCell ref="K21:L21"/>
    <mergeCell ref="G22:J22"/>
    <mergeCell ref="K22:L22"/>
    <mergeCell ref="K23:L23"/>
    <mergeCell ref="K25:L25"/>
    <mergeCell ref="K31:L31"/>
    <mergeCell ref="G18:J18"/>
    <mergeCell ref="K18:L18"/>
    <mergeCell ref="G19:J19"/>
    <mergeCell ref="K19:L19"/>
    <mergeCell ref="G20:J20"/>
    <mergeCell ref="K20:L20"/>
    <mergeCell ref="E15:F15"/>
    <mergeCell ref="K32:L32"/>
    <mergeCell ref="G33:J33"/>
    <mergeCell ref="K33:L33"/>
    <mergeCell ref="K26:L26"/>
    <mergeCell ref="G38:J38"/>
    <mergeCell ref="K38:L38"/>
    <mergeCell ref="E35:F35"/>
    <mergeCell ref="E37:F37"/>
    <mergeCell ref="E38:F38"/>
    <mergeCell ref="E27:F27"/>
    <mergeCell ref="E28:F28"/>
    <mergeCell ref="E29:F29"/>
    <mergeCell ref="G28:J28"/>
    <mergeCell ref="E32:F32"/>
    <mergeCell ref="G27:J27"/>
    <mergeCell ref="G26:J26"/>
    <mergeCell ref="G32:J32"/>
    <mergeCell ref="G31:J31"/>
    <mergeCell ref="K30:L30"/>
    <mergeCell ref="K27:L27"/>
    <mergeCell ref="G14:J14"/>
    <mergeCell ref="G15:J15"/>
    <mergeCell ref="G16:J16"/>
    <mergeCell ref="G17:J17"/>
    <mergeCell ref="A37:D37"/>
    <mergeCell ref="A38:D38"/>
    <mergeCell ref="A39:D39"/>
    <mergeCell ref="A40:D40"/>
    <mergeCell ref="A41:D41"/>
    <mergeCell ref="E14:F14"/>
    <mergeCell ref="E16:F16"/>
    <mergeCell ref="E17:F17"/>
    <mergeCell ref="E18:F18"/>
    <mergeCell ref="A29:D30"/>
    <mergeCell ref="A16:D16"/>
    <mergeCell ref="A17:D17"/>
    <mergeCell ref="A18:D18"/>
    <mergeCell ref="E41:F41"/>
    <mergeCell ref="E40:F40"/>
    <mergeCell ref="G25:J25"/>
    <mergeCell ref="A34:D34"/>
    <mergeCell ref="A14:D15"/>
    <mergeCell ref="A35:D36"/>
    <mergeCell ref="G36:J36"/>
    <mergeCell ref="A43:D43"/>
    <mergeCell ref="E43:F43"/>
    <mergeCell ref="A19:B19"/>
    <mergeCell ref="C19:F19"/>
    <mergeCell ref="E33:F33"/>
    <mergeCell ref="E20:F20"/>
    <mergeCell ref="E22:F22"/>
    <mergeCell ref="E23:F23"/>
    <mergeCell ref="E24:F24"/>
    <mergeCell ref="E25:F25"/>
    <mergeCell ref="A28:D28"/>
    <mergeCell ref="A31:D31"/>
    <mergeCell ref="A32:D32"/>
    <mergeCell ref="A33:D33"/>
    <mergeCell ref="E31:F31"/>
    <mergeCell ref="E26:F26"/>
    <mergeCell ref="A22:D22"/>
    <mergeCell ref="A23:D23"/>
    <mergeCell ref="A24:D24"/>
    <mergeCell ref="A25:D25"/>
    <mergeCell ref="A26:D26"/>
    <mergeCell ref="A27:D27"/>
    <mergeCell ref="A20:D21"/>
    <mergeCell ref="E21:F21"/>
    <mergeCell ref="A2:L3"/>
    <mergeCell ref="A4:L4"/>
    <mergeCell ref="A5:C5"/>
    <mergeCell ref="D5:F5"/>
    <mergeCell ref="A6:C6"/>
    <mergeCell ref="D6:E6"/>
    <mergeCell ref="F6:G6"/>
    <mergeCell ref="H6:J6"/>
    <mergeCell ref="K6:L6"/>
    <mergeCell ref="A12:C12"/>
    <mergeCell ref="D12:F12"/>
    <mergeCell ref="A13:D13"/>
    <mergeCell ref="E13:F13"/>
    <mergeCell ref="G13:J13"/>
    <mergeCell ref="K13:L13"/>
    <mergeCell ref="A7:E7"/>
    <mergeCell ref="F7:G7"/>
    <mergeCell ref="A8:E8"/>
    <mergeCell ref="F8:G8"/>
    <mergeCell ref="A11:C11"/>
    <mergeCell ref="D11:E11"/>
    <mergeCell ref="G11:H11"/>
    <mergeCell ref="D9:E9"/>
    <mergeCell ref="F9:G9"/>
    <mergeCell ref="H9:J9"/>
    <mergeCell ref="H10:J10"/>
    <mergeCell ref="F10:G10"/>
    <mergeCell ref="A9:C10"/>
    <mergeCell ref="J11:K11"/>
    <mergeCell ref="K9:L9"/>
    <mergeCell ref="D10:E10"/>
    <mergeCell ref="K10:L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3"/>
  <sheetViews>
    <sheetView workbookViewId="0">
      <selection activeCell="K9" sqref="K9"/>
    </sheetView>
  </sheetViews>
  <sheetFormatPr baseColWidth="10" defaultRowHeight="15" x14ac:dyDescent="0.25"/>
  <cols>
    <col min="2" max="2" width="23.5703125" customWidth="1"/>
    <col min="3" max="4" width="5.28515625" customWidth="1"/>
    <col min="5" max="5" width="5.5703125" customWidth="1"/>
    <col min="6" max="6" width="6.85546875" customWidth="1"/>
    <col min="8" max="8" width="5.28515625" customWidth="1"/>
  </cols>
  <sheetData>
    <row r="4" spans="2:9" x14ac:dyDescent="0.25">
      <c r="B4" s="55" t="s">
        <v>151</v>
      </c>
      <c r="C4" s="55"/>
      <c r="E4" s="298" t="s">
        <v>186</v>
      </c>
      <c r="F4" s="298"/>
    </row>
    <row r="5" spans="2:9" x14ac:dyDescent="0.25">
      <c r="B5" s="56" t="s">
        <v>152</v>
      </c>
      <c r="C5" s="56">
        <v>0</v>
      </c>
      <c r="E5" s="56" t="s">
        <v>163</v>
      </c>
      <c r="F5" s="56">
        <v>20</v>
      </c>
      <c r="H5" t="s">
        <v>163</v>
      </c>
      <c r="I5">
        <v>0</v>
      </c>
    </row>
    <row r="6" spans="2:9" x14ac:dyDescent="0.25">
      <c r="B6" s="56" t="s">
        <v>153</v>
      </c>
      <c r="C6" s="56">
        <v>1</v>
      </c>
      <c r="E6" s="56" t="s">
        <v>164</v>
      </c>
      <c r="F6" s="56">
        <v>29</v>
      </c>
      <c r="H6" t="s">
        <v>164</v>
      </c>
      <c r="I6">
        <v>3</v>
      </c>
    </row>
    <row r="7" spans="2:9" x14ac:dyDescent="0.25">
      <c r="B7" s="56" t="s">
        <v>154</v>
      </c>
      <c r="C7" s="56">
        <v>2</v>
      </c>
      <c r="E7" s="56" t="s">
        <v>165</v>
      </c>
      <c r="F7" s="56">
        <v>38</v>
      </c>
      <c r="H7" t="s">
        <v>165</v>
      </c>
      <c r="I7">
        <v>8</v>
      </c>
    </row>
    <row r="8" spans="2:9" x14ac:dyDescent="0.25">
      <c r="B8" s="56" t="s">
        <v>155</v>
      </c>
      <c r="C8" s="56">
        <v>3</v>
      </c>
      <c r="E8" s="56" t="s">
        <v>166</v>
      </c>
      <c r="F8" s="56">
        <v>47</v>
      </c>
      <c r="H8" t="s">
        <v>166</v>
      </c>
      <c r="I8">
        <v>13</v>
      </c>
    </row>
    <row r="9" spans="2:9" x14ac:dyDescent="0.25">
      <c r="B9" s="56" t="s">
        <v>156</v>
      </c>
      <c r="C9" s="56">
        <v>4</v>
      </c>
      <c r="E9" s="56" t="s">
        <v>167</v>
      </c>
      <c r="F9" s="56">
        <v>56</v>
      </c>
      <c r="H9" t="s">
        <v>167</v>
      </c>
      <c r="I9">
        <v>18</v>
      </c>
    </row>
    <row r="10" spans="2:9" x14ac:dyDescent="0.25">
      <c r="B10" s="56" t="s">
        <v>157</v>
      </c>
      <c r="C10" s="56">
        <v>5</v>
      </c>
      <c r="E10" s="56" t="s">
        <v>168</v>
      </c>
      <c r="F10" s="56">
        <v>65</v>
      </c>
      <c r="H10" t="s">
        <v>168</v>
      </c>
      <c r="I10">
        <v>23</v>
      </c>
    </row>
    <row r="11" spans="2:9" x14ac:dyDescent="0.25">
      <c r="B11" s="56" t="s">
        <v>158</v>
      </c>
      <c r="C11" s="56">
        <v>6</v>
      </c>
      <c r="E11" s="56" t="s">
        <v>169</v>
      </c>
      <c r="F11" s="56">
        <v>74</v>
      </c>
      <c r="H11" t="s">
        <v>169</v>
      </c>
      <c r="I11">
        <v>28</v>
      </c>
    </row>
    <row r="12" spans="2:9" x14ac:dyDescent="0.25">
      <c r="H12" t="s">
        <v>170</v>
      </c>
      <c r="I12">
        <v>33</v>
      </c>
    </row>
    <row r="13" spans="2:9" x14ac:dyDescent="0.25">
      <c r="H13" t="s">
        <v>171</v>
      </c>
      <c r="I13">
        <v>38</v>
      </c>
    </row>
  </sheetData>
  <mergeCells count="1"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3" workbookViewId="0">
      <selection activeCell="I4" sqref="I4"/>
    </sheetView>
  </sheetViews>
  <sheetFormatPr baseColWidth="10" defaultColWidth="11.42578125" defaultRowHeight="15" x14ac:dyDescent="0.25"/>
  <cols>
    <col min="1" max="1" width="4.85546875" customWidth="1"/>
    <col min="2" max="2" width="38" bestFit="1" customWidth="1"/>
    <col min="3" max="3" width="3.140625" customWidth="1"/>
    <col min="4" max="4" width="11.85546875" style="92" bestFit="1" customWidth="1"/>
    <col min="5" max="5" width="11.85546875" style="92" customWidth="1"/>
    <col min="6" max="6" width="8.140625" style="92" customWidth="1"/>
    <col min="7" max="7" width="12.85546875" style="92" customWidth="1"/>
    <col min="8" max="8" width="11.7109375" bestFit="1" customWidth="1"/>
    <col min="9" max="9" width="7.42578125" customWidth="1"/>
    <col min="11" max="11" width="31.7109375" bestFit="1" customWidth="1"/>
  </cols>
  <sheetData>
    <row r="1" spans="1:14" ht="16.350000000000001" customHeight="1" x14ac:dyDescent="0.25">
      <c r="B1" s="299" t="s">
        <v>245</v>
      </c>
      <c r="C1" s="299"/>
      <c r="D1" s="299"/>
      <c r="E1" s="299"/>
      <c r="F1" s="299"/>
      <c r="G1" s="134"/>
      <c r="H1" s="90"/>
    </row>
    <row r="2" spans="1:14" ht="16.350000000000001" customHeight="1" thickBot="1" x14ac:dyDescent="0.3">
      <c r="B2" s="300"/>
      <c r="C2" s="300"/>
      <c r="D2" s="300"/>
      <c r="E2" s="300"/>
      <c r="F2" s="301"/>
      <c r="G2" s="156"/>
    </row>
    <row r="3" spans="1:14" s="91" customFormat="1" ht="45.75" thickBot="1" x14ac:dyDescent="0.3">
      <c r="A3" s="110"/>
      <c r="B3" s="131" t="s">
        <v>15</v>
      </c>
      <c r="C3" s="151"/>
      <c r="D3" s="132">
        <v>2015</v>
      </c>
      <c r="E3" s="132">
        <v>2016</v>
      </c>
      <c r="F3" s="157">
        <v>2017</v>
      </c>
      <c r="G3" s="159" t="s">
        <v>261</v>
      </c>
      <c r="H3" s="158" t="s">
        <v>259</v>
      </c>
    </row>
    <row r="4" spans="1:14" ht="16.350000000000001" customHeight="1" thickBot="1" x14ac:dyDescent="0.3">
      <c r="A4">
        <v>1</v>
      </c>
      <c r="B4" s="126" t="s">
        <v>246</v>
      </c>
      <c r="C4" s="94"/>
      <c r="D4" s="124">
        <f>AVERAGE(D5:D7)</f>
        <v>0.60763888888888884</v>
      </c>
      <c r="E4" s="133">
        <f>AVERAGE(E5:E7)</f>
        <v>0.68355855855855852</v>
      </c>
      <c r="F4" s="111">
        <f>AVERAGE(F5:F7)</f>
        <v>0.6651022110972048</v>
      </c>
      <c r="G4" s="160">
        <v>0.71876857811537098</v>
      </c>
      <c r="H4" s="130"/>
      <c r="K4" s="148" t="s">
        <v>258</v>
      </c>
      <c r="L4" s="149">
        <v>2015</v>
      </c>
      <c r="M4" s="149">
        <v>2016</v>
      </c>
      <c r="N4" s="150">
        <v>2017</v>
      </c>
    </row>
    <row r="5" spans="1:14" ht="16.350000000000001" customHeight="1" x14ac:dyDescent="0.25">
      <c r="A5">
        <v>2</v>
      </c>
      <c r="B5" s="125" t="s">
        <v>53</v>
      </c>
      <c r="C5" s="109"/>
      <c r="D5" s="93">
        <f>AVERAGE(((((COUNTIF('BASE DE DATOS 2015'!I:I,1)+COUNTIF('BASE DE DATOS 2015'!I:I,2)+COUNTIF('BASE DE DATOS 2015'!I:I,3))/(COUNTA('BASE DE DATOS 2015'!I:I)-2)))),(((COUNTIF('BASE DE DATOS 2015'!I:I,1)*1)+(COUNTIF('BASE DE DATOS 2015'!I:I,2)*1/2))/((COUNTIF('BASE DE DATOS 2015'!I:I,1))+(COUNTIF('BASE DE DATOS 2015'!I:I,2))+(COUNTIF('BASE DE DATOS 2015'!I:I,3)))))</f>
        <v>0.78445512820512819</v>
      </c>
      <c r="E5" s="93">
        <f>AVERAGE(((((COUNTIF('BASE DE DATOS 2016'!I:I,1)+COUNTIF('BASE DE DATOS 2016'!I:I,2)+COUNTIF('BASE DE DATOS 2016'!I:I,3))/(COUNTA('BASE DE DATOS 2016'!I:I)-2)))),(((COUNTIF('BASE DE DATOS 2016'!I:I,1)*1)+(COUNTIF('BASE DE DATOS 2016'!I:I,2)*1/2))/((COUNTIF('BASE DE DATOS 2016'!I:I,1))+(COUNTIF('BASE DE DATOS 2016'!I:I,2))+(COUNTIF('BASE DE DATOS 2016'!I:I,3)))))</f>
        <v>0.83445945945945943</v>
      </c>
      <c r="F5" s="93">
        <f>AVERAGE(((((COUNTIF('BASE DE DATOS 2017'!I:I,1)+COUNTIF('BASE DE DATOS 2017'!I:I,2)+COUNTIF('BASE DE DATOS 2017'!I:I,3))/(COUNTA('BASE DE DATOS 2017'!I:I)-2)))),(((COUNTIF('BASE DE DATOS 2017'!I:I,1)*1)+(COUNTIF('BASE DE DATOS 2017'!I:I,2)*1/2))/((COUNTIF('BASE DE DATOS 2017'!I:I,1))+(COUNTIF('BASE DE DATOS 2017'!I:I,2))+(COUNTIF('BASE DE DATOS 2017'!I:I,3)))))</f>
        <v>0.83844388819357529</v>
      </c>
      <c r="G5" s="161">
        <v>0.83088355269389946</v>
      </c>
      <c r="H5" s="152">
        <f>F5-E5</f>
        <v>3.9844287341158635E-3</v>
      </c>
      <c r="K5" s="146" t="s">
        <v>246</v>
      </c>
      <c r="L5" s="142">
        <f>D4</f>
        <v>0.60763888888888884</v>
      </c>
      <c r="M5" s="142">
        <f t="shared" ref="M5:N5" si="0">E4</f>
        <v>0.68355855855855852</v>
      </c>
      <c r="N5" s="143">
        <f t="shared" si="0"/>
        <v>0.6651022110972048</v>
      </c>
    </row>
    <row r="6" spans="1:14" ht="16.350000000000001" customHeight="1" x14ac:dyDescent="0.25">
      <c r="A6">
        <v>3</v>
      </c>
      <c r="B6" s="125" t="s">
        <v>256</v>
      </c>
      <c r="C6" s="121"/>
      <c r="D6" s="93">
        <f>(COUNTIF('BASE DE DATOS 2015'!J:J,1)*1)/(COUNTA('BASE DE DATOS 2015'!J:J)-2)</f>
        <v>0.5</v>
      </c>
      <c r="E6" s="93">
        <f>(COUNTIF('BASE DE DATOS 2016'!J:J,1)*1)/(COUNTA('BASE DE DATOS 2016'!J:J)-2)</f>
        <v>0.59459459459459463</v>
      </c>
      <c r="F6" s="93">
        <f>(COUNTIF('BASE DE DATOS 2017'!J:J,1)*1)/(COUNTA('BASE DE DATOS 2017'!J:J)-2)</f>
        <v>0.45098039215686275</v>
      </c>
      <c r="G6" s="161">
        <v>0.54404381560931081</v>
      </c>
      <c r="H6" s="153">
        <f>F6-E6</f>
        <v>-0.14361420243773187</v>
      </c>
      <c r="K6" s="146" t="s">
        <v>247</v>
      </c>
      <c r="L6" s="142">
        <f>D8</f>
        <v>0.80128205128205132</v>
      </c>
      <c r="M6" s="142">
        <f t="shared" ref="M6:N6" si="1">E8</f>
        <v>0.83590733590733579</v>
      </c>
      <c r="N6" s="143">
        <f t="shared" si="1"/>
        <v>0.85760971055088686</v>
      </c>
    </row>
    <row r="7" spans="1:14" ht="16.350000000000001" customHeight="1" thickBot="1" x14ac:dyDescent="0.3">
      <c r="A7">
        <v>4</v>
      </c>
      <c r="B7" s="125" t="s">
        <v>19</v>
      </c>
      <c r="C7" s="121"/>
      <c r="D7" s="93">
        <f>((COUNTIF('BASE DE DATOS 2015'!K:K,2)*1)/(COUNTA('BASE DE DATOS 2015'!K:K)-2))</f>
        <v>0.53846153846153844</v>
      </c>
      <c r="E7" s="93">
        <f>((COUNTIF('BASE DE DATOS 2016'!K:K,2)*1)/(COUNTA('BASE DE DATOS 2016'!K:K)-2))</f>
        <v>0.6216216216216216</v>
      </c>
      <c r="F7" s="93">
        <f>((COUNTIF('BASE DE DATOS 2017'!K:K,2)*1)/(COUNTA('BASE DE DATOS 2017'!K:K)-2))</f>
        <v>0.70588235294117652</v>
      </c>
      <c r="G7" s="161">
        <v>0.78137836604290278</v>
      </c>
      <c r="H7" s="154">
        <f>F7-E7</f>
        <v>8.4260731319554916E-2</v>
      </c>
      <c r="K7" s="146" t="s">
        <v>26</v>
      </c>
      <c r="L7" s="142">
        <f>D16</f>
        <v>0.86004273504273498</v>
      </c>
      <c r="M7" s="142">
        <f t="shared" ref="M7:N7" si="2">E16</f>
        <v>0.89114114114114107</v>
      </c>
      <c r="N7" s="143">
        <f t="shared" si="2"/>
        <v>0.86759259259259247</v>
      </c>
    </row>
    <row r="8" spans="1:14" ht="16.350000000000001" customHeight="1" thickBot="1" x14ac:dyDescent="0.3">
      <c r="A8">
        <v>5</v>
      </c>
      <c r="B8" s="126" t="s">
        <v>247</v>
      </c>
      <c r="C8" s="94"/>
      <c r="D8" s="124">
        <f>AVERAGE(D9:D15)</f>
        <v>0.80128205128205132</v>
      </c>
      <c r="E8" s="133">
        <f>AVERAGE(E9:E15)</f>
        <v>0.83590733590733579</v>
      </c>
      <c r="F8" s="111">
        <f>AVERAGE(F9:F15)</f>
        <v>0.85760971055088686</v>
      </c>
      <c r="G8" s="160">
        <v>0.73606854882528083</v>
      </c>
      <c r="H8" s="130"/>
      <c r="K8" s="146" t="s">
        <v>36</v>
      </c>
      <c r="L8" s="142">
        <f>D28</f>
        <v>0.6645299145299145</v>
      </c>
      <c r="M8" s="142">
        <f t="shared" ref="M8:N8" si="3">E28</f>
        <v>0.72372372372372373</v>
      </c>
      <c r="N8" s="143">
        <f t="shared" si="3"/>
        <v>0.7429193899782135</v>
      </c>
    </row>
    <row r="9" spans="1:14" ht="16.350000000000001" customHeight="1" x14ac:dyDescent="0.25">
      <c r="A9">
        <v>6</v>
      </c>
      <c r="B9" s="125" t="s">
        <v>20</v>
      </c>
      <c r="C9" s="22"/>
      <c r="D9" s="93">
        <f>(COUNTIF('BASE DE DATOS 2015'!L:L,1)*1)/(COUNTA('BASE DE DATOS 2015'!L:L)-2)</f>
        <v>0.92307692307692313</v>
      </c>
      <c r="E9" s="93">
        <f>(COUNTIF('BASE DE DATOS 2016'!L:L,1)*1)/(COUNTA('BASE DE DATOS 2016'!L:L)-2)</f>
        <v>0.94594594594594594</v>
      </c>
      <c r="F9" s="93">
        <f>(COUNTIF('BASE DE DATOS 2017'!L:L,1)*1)/(COUNTA('BASE DE DATOS 2017'!L:L)-2)</f>
        <v>0.94117647058823528</v>
      </c>
      <c r="G9" s="161">
        <v>0.85623003194888181</v>
      </c>
      <c r="H9" s="152">
        <f t="shared" ref="H9:H15" si="4">F9-E9</f>
        <v>-4.7694753577106619E-3</v>
      </c>
      <c r="K9" s="146" t="s">
        <v>40</v>
      </c>
      <c r="L9" s="142">
        <f>D32</f>
        <v>0.78285256410256399</v>
      </c>
      <c r="M9" s="142">
        <f t="shared" ref="M9:N9" si="5">E32</f>
        <v>0.80893393393393398</v>
      </c>
      <c r="N9" s="143">
        <f t="shared" si="5"/>
        <v>0.81392381831959837</v>
      </c>
    </row>
    <row r="10" spans="1:14" ht="16.350000000000001" customHeight="1" thickBot="1" x14ac:dyDescent="0.3">
      <c r="A10">
        <v>7</v>
      </c>
      <c r="B10" s="125" t="s">
        <v>2</v>
      </c>
      <c r="C10" s="22"/>
      <c r="D10" s="93">
        <f>(((COUNTIF('BASE DE DATOS 2015'!M:M,1)*1)+(COUNTIF('BASE DE DATOS 2015'!M:M,2)*1/2)+(COUNTIF('BASE DE DATOS 2015'!M:M,4)*1/2)))/(COUNTA('BASE DE DATOS 2015'!M:M)-2)</f>
        <v>0.80769230769230771</v>
      </c>
      <c r="E10" s="93">
        <f>(((COUNTIF('BASE DE DATOS 2016'!M:M,1)*1)+(COUNTIF('BASE DE DATOS 2016'!M:M,2)*1/2)+(COUNTIF('BASE DE DATOS 2016'!M:M,4)*1/2)))/(COUNTA('BASE DE DATOS 2016'!M:M)-2)</f>
        <v>0.79729729729729726</v>
      </c>
      <c r="F10" s="93">
        <f>(COUNTIF('BASE DE DATOS 2017'!M:M,1)*1+(COUNTIF('BASE DE DATOS 2017'!M:M,2)*1/2)+(COUNTIF('BASE DE DATOS 2017'!M:M,4)*1/2))/(COUNTA('BASE DE DATOS 2017'!M:M)-2)</f>
        <v>0.80392156862745101</v>
      </c>
      <c r="G10" s="161">
        <v>0.63852122318575988</v>
      </c>
      <c r="H10" s="153">
        <f t="shared" si="4"/>
        <v>6.6242713301537526E-3</v>
      </c>
      <c r="K10" s="147" t="s">
        <v>45</v>
      </c>
      <c r="L10" s="144">
        <f>D37</f>
        <v>0.83520299145299148</v>
      </c>
      <c r="M10" s="144">
        <f t="shared" ref="M10:N10" si="6">E37</f>
        <v>0.84234234234234229</v>
      </c>
      <c r="N10" s="145">
        <f t="shared" si="6"/>
        <v>0.77995642701525048</v>
      </c>
    </row>
    <row r="11" spans="1:14" ht="16.350000000000001" customHeight="1" x14ac:dyDescent="0.25">
      <c r="A11">
        <v>8</v>
      </c>
      <c r="B11" s="125" t="s">
        <v>21</v>
      </c>
      <c r="C11" s="22"/>
      <c r="D11" s="93">
        <f>((COUNTIF('BASE DE DATOS 2015'!N:N,1)*1)+(COUNTIF('BASE DE DATOS 2015'!N:N,2)*2/3)+(COUNTIF('BASE DE DATOS 2015'!N:N,3)*1/3))/(COUNTA('BASE DE DATOS 2015'!N:N)-2)</f>
        <v>0.78205128205128205</v>
      </c>
      <c r="E11" s="93">
        <f>((COUNTIF('BASE DE DATOS 2016'!N:N,1)*1)+(COUNTIF('BASE DE DATOS 2016'!N:N,2)*2/3)+(COUNTIF('BASE DE DATOS 2016'!N:N,3)*1/3))/(COUNTA('BASE DE DATOS 2016'!N:N)-2)</f>
        <v>0.78378378378378366</v>
      </c>
      <c r="F11" s="93">
        <f>((COUNTIF('BASE DE DATOS 2017'!N:N,1)*1)+(COUNTIF('BASE DE DATOS 2017'!N:N,2)*2/3)+(COUNTIF('BASE DE DATOS 2017'!N:N,3)*1/3))/(COUNTA('BASE DE DATOS 2017'!N:N)-2)</f>
        <v>0.81045751633986929</v>
      </c>
      <c r="G11" s="161">
        <v>0.81986916172219682</v>
      </c>
      <c r="H11" s="153">
        <f t="shared" si="4"/>
        <v>2.6673732556085628E-2</v>
      </c>
    </row>
    <row r="12" spans="1:14" ht="16.350000000000001" customHeight="1" x14ac:dyDescent="0.25">
      <c r="A12">
        <v>9</v>
      </c>
      <c r="B12" s="125" t="s">
        <v>22</v>
      </c>
      <c r="C12" s="22"/>
      <c r="D12" s="93">
        <f>AVERAGE(((COUNTIF('BASE DE DATOS 2015'!O:O,1)*1)+(COUNTIF('BASE DE DATOS 2015'!O:O,2)*2/3)+(COUNTIF('BASE DE DATOS 2015'!O:O,3)*1/3))/(COUNTA('BASE DE DATOS 2015'!O:O)-2),(((COUNTIF('BASE DE DATOS 2015'!P:P,1)*1)+(COUNTIF('BASE DE DATOS 2015'!P:P,2)*2/3)+(COUNTIF('BASE DE DATOS 2015'!P:P,3)*1/3))/(COUNTA('BASE DE DATOS 2015'!P:P)-2)))</f>
        <v>0.83333333333333337</v>
      </c>
      <c r="E12" s="93">
        <f>AVERAGE(((COUNTIF('BASE DE DATOS 2016'!O:O,1)*1)+(COUNTIF('BASE DE DATOS 2016'!O:O,2)*2/3)+(COUNTIF('BASE DE DATOS 2016'!O:O,3)*1/3))/(COUNTA('BASE DE DATOS 2016'!O:O)-2),(((COUNTIF('BASE DE DATOS 2016'!P:P,1)*1)+(COUNTIF('BASE DE DATOS 2016'!P:P,2)*2/3)+(COUNTIF('BASE DE DATOS 2016'!P:P,3)*1/3))/(COUNTA('BASE DE DATOS 2016'!P:P)-2)))</f>
        <v>0.8783783783783784</v>
      </c>
      <c r="F12" s="93">
        <f>AVERAGE(((COUNTIF('BASE DE DATOS 2017'!O:O,1)*1)+(COUNTIF('BASE DE DATOS 2017'!O:O,2)*2/3)+(COUNTIF('BASE DE DATOS 2017'!O:O,3)*1/3))/(COUNTA('BASE DE DATOS 2017'!O:O)-2),(((COUNTIF('BASE DE DATOS 2017'!P:P,1)*1)+(COUNTIF('BASE DE DATOS 2017'!P:P,2)*2/3)+(COUNTIF('BASE DE DATOS 2017'!P:P,3)*1/3))/(COUNTA('BASE DE DATOS 2017'!P:P)-2)))</f>
        <v>0.89215686274509798</v>
      </c>
      <c r="G12" s="161">
        <v>0.8041229271261221</v>
      </c>
      <c r="H12" s="153">
        <f t="shared" si="4"/>
        <v>1.3778484366719579E-2</v>
      </c>
    </row>
    <row r="13" spans="1:14" ht="16.350000000000001" customHeight="1" x14ac:dyDescent="0.25">
      <c r="A13">
        <v>10</v>
      </c>
      <c r="B13" s="125" t="s">
        <v>23</v>
      </c>
      <c r="C13" s="22"/>
      <c r="D13" s="93">
        <f>AVERAGE((((COUNTIF('BASE DE DATOS 2015'!Q:Q,1)*1)+(COUNTIF('BASE DE DATOS 2015'!Q:Q,2)*2/3)+(COUNTIF('BASE DE DATOS 2015'!Q:Q,3)*1/3))/(COUNTA('BASE DE DATOS 2015'!Q:Q)-2)),(((COUNTIF('BASE DE DATOS 2015'!R:R,1)*1)+(COUNTIF('BASE DE DATOS 2015'!R:R,2)*2/3)+(COUNTIF('BASE DE DATOS 2015'!R:R,3)*1/3))/(COUNTA('BASE DE DATOS 2015'!R:R)-2)))</f>
        <v>0.76282051282051277</v>
      </c>
      <c r="E13" s="93">
        <f>AVERAGE((((COUNTIF('BASE DE DATOS 2016'!Q:Q,1)*1)+(COUNTIF('BASE DE DATOS 2016'!Q:Q,2)*2/3)+(COUNTIF('BASE DE DATOS 2016'!Q:Q,3)*1/3))/(COUNTA('BASE DE DATOS 2016'!Q:Q)-2)),(((COUNTIF('BASE DE DATOS 2016'!R:R,1)*1)+(COUNTIF('BASE DE DATOS 2016'!R:R,2)*2/3)+(COUNTIF('BASE DE DATOS 2016'!R:R,3)*1/3))/(COUNTA('BASE DE DATOS 2016'!R:R)-2)))</f>
        <v>0.90540540540540548</v>
      </c>
      <c r="F13" s="93">
        <f>AVERAGE((((COUNTIF('BASE DE DATOS 2017'!Q:Q,1)*1)+(COUNTIF('BASE DE DATOS 2017'!Q:Q,2)*2/3)+(COUNTIF('BASE DE DATOS 2017'!Q:Q,3)*1/3))/(COUNTA('BASE DE DATOS 2017'!Q:Q)-2)),(((COUNTIF('BASE DE DATOS 2017'!R:R,1)*1)+(COUNTIF('BASE DE DATOS 2017'!R:R,2)*2/3)+(COUNTIF('BASE DE DATOS 2017'!R:R,3)*1/3))/(COUNTA('BASE DE DATOS 2017'!R:R)-2)))</f>
        <v>0.94444444444444442</v>
      </c>
      <c r="G13" s="161">
        <v>0.77012018865053999</v>
      </c>
      <c r="H13" s="153">
        <f t="shared" si="4"/>
        <v>3.9039039039038936E-2</v>
      </c>
    </row>
    <row r="14" spans="1:14" ht="16.350000000000001" customHeight="1" x14ac:dyDescent="0.25">
      <c r="A14">
        <v>11</v>
      </c>
      <c r="B14" s="125" t="s">
        <v>24</v>
      </c>
      <c r="C14" s="22"/>
      <c r="D14" s="93">
        <f>((COUNTIF('BASE DE DATOS 2015'!S:S,1)*1)+(COUNTIF('BASE DE DATOS 2015'!S:S,2)*2/3)+(COUNTIF('BASE DE DATOS 2015'!S:S,3)*1/3))/(COUNTA('BASE DE DATOS 2015'!S:S)-2)</f>
        <v>0.69230769230769229</v>
      </c>
      <c r="E14" s="93">
        <f>((COUNTIF('BASE DE DATOS 2016'!S:S,1)*1)+(COUNTIF('BASE DE DATOS 2016'!S:S,2)*2/3)+(COUNTIF('BASE DE DATOS 2016'!S:S,3)*1/3))/(COUNTA('BASE DE DATOS 2016'!S:S)-2)</f>
        <v>0.81081081081081086</v>
      </c>
      <c r="F14" s="93">
        <f>((COUNTIF('BASE DE DATOS 2017'!S:S,1)*1)+(COUNTIF('BASE DE DATOS 2017'!S:S,2)*2/3)+(COUNTIF('BASE DE DATOS 2017'!S:S,3)*1/3))/(COUNTA('BASE DE DATOS 2017'!S:S)-2)</f>
        <v>0.85620915032679734</v>
      </c>
      <c r="G14" s="161">
        <v>0.72721740453369843</v>
      </c>
      <c r="H14" s="153">
        <f t="shared" si="4"/>
        <v>4.5398339515986486E-2</v>
      </c>
      <c r="K14" s="108"/>
    </row>
    <row r="15" spans="1:14" ht="16.350000000000001" customHeight="1" thickBot="1" x14ac:dyDescent="0.3">
      <c r="A15">
        <v>12</v>
      </c>
      <c r="B15" s="125" t="s">
        <v>25</v>
      </c>
      <c r="C15" s="22"/>
      <c r="D15" s="93">
        <f>AVERAGE(((COUNTIF('BASE DE DATOS 2015'!T:T,1)*1)/(COUNTA('BASE DE DATOS 2015'!T:T)-2)),(((COUNTIF('BASE DE DATOS 2015'!U:U,1)*1)+(COUNTIF('BASE DE DATOS 2015'!U:U,2)*1/2))/(COUNTA('BASE DE DATOS 2015'!U:U)-2)))</f>
        <v>0.80769230769230771</v>
      </c>
      <c r="E15" s="93">
        <f>AVERAGE(((COUNTIF('BASE DE DATOS 2016'!T:T,1)*1)/(COUNTA('BASE DE DATOS 2016'!T:T)-2)),(((COUNTIF('BASE DE DATOS 2016'!U:U,1)*1)+(COUNTIF('BASE DE DATOS 2016'!U:U,2)*1/2))/(COUNTA('BASE DE DATOS 2016'!U:U)-2)))</f>
        <v>0.72972972972972983</v>
      </c>
      <c r="F15" s="93">
        <f>AVERAGE(((COUNTIF('BASE DE DATOS 2017'!T:T,1)*1)/(COUNTA('BASE DE DATOS 2017'!T:T)-2)),(((COUNTIF('BASE DE DATOS 2017'!U:U,1)*1)+(COUNTIF('BASE DE DATOS 2017'!U:U,2)*1/2))/(COUNTA('BASE DE DATOS 2017'!U:U)-2)))</f>
        <v>0.75490196078431371</v>
      </c>
      <c r="G15" s="161">
        <v>0.53639890460976725</v>
      </c>
      <c r="H15" s="154">
        <f t="shared" si="4"/>
        <v>2.5172231054583882E-2</v>
      </c>
    </row>
    <row r="16" spans="1:14" ht="16.350000000000001" customHeight="1" thickBot="1" x14ac:dyDescent="0.3">
      <c r="A16">
        <v>13</v>
      </c>
      <c r="B16" s="126" t="s">
        <v>26</v>
      </c>
      <c r="C16" s="113"/>
      <c r="D16" s="114">
        <f>(((D17*(COUNTA('BASE DE DATOS 2015'!V:V)-2))+(D21*(COUNTA('BASE DE DATOS 2015'!Y:Y)-2))+(D25*(COUNTA('BASE DE DATOS 2015'!AB:AB)-2)))/(COUNTA('BASE DE DATOS 2015'!V:V)+COUNTA('BASE DE DATOS 2015'!Y:Y)+COUNTA('BASE DE DATOS 2015'!AB:AB)-6))</f>
        <v>0.86004273504273498</v>
      </c>
      <c r="E16" s="114">
        <f>(((E17*(COUNTA('BASE DE DATOS 2016'!V:V)-2))+(E21*(COUNTA('BASE DE DATOS 2016'!Y:Y)-2))+(E25*(COUNTA('BASE DE DATOS 2016'!AB:AB)-2)))/(COUNTA('BASE DE DATOS 2016'!V:V)+COUNTA('BASE DE DATOS 2016'!Y:Y)+COUNTA('BASE DE DATOS 2016'!AB:AB)-6))</f>
        <v>0.89114114114114107</v>
      </c>
      <c r="F16" s="115">
        <f>(((F17*(COUNTA('BASE DE DATOS 2017'!V:V)-2))+(F21*(COUNTA('BASE DE DATOS 2017'!Y:Y)-2))+(F25*(COUNTA('BASE DE DATOS 2017'!AB:AB)-2)))/(COUNTA('BASE DE DATOS 2017'!V:V)+COUNTA('BASE DE DATOS 2017'!Y:Y)+COUNTA('BASE DE DATOS 2017'!AB:AB)-6))</f>
        <v>0.86759259259259247</v>
      </c>
      <c r="G16" s="162">
        <v>0.80892422992757884</v>
      </c>
      <c r="H16" s="130"/>
    </row>
    <row r="17" spans="1:8" ht="16.350000000000001" customHeight="1" thickBot="1" x14ac:dyDescent="0.3">
      <c r="A17">
        <v>14</v>
      </c>
      <c r="B17" s="127" t="s">
        <v>248</v>
      </c>
      <c r="C17" s="116"/>
      <c r="D17" s="117">
        <f>AVERAGE(D18:D20)</f>
        <v>0.94166666666666676</v>
      </c>
      <c r="E17" s="117">
        <f>AVERAGE(E18:E20)</f>
        <v>0.91137566137566139</v>
      </c>
      <c r="F17" s="117">
        <f>AVERAGE(F18:F20)</f>
        <v>0.90020576131687235</v>
      </c>
      <c r="G17" s="160">
        <v>0.7994852858901198</v>
      </c>
      <c r="H17" s="155">
        <f>F17-E17</f>
        <v>-1.116990005878904E-2</v>
      </c>
    </row>
    <row r="18" spans="1:8" ht="16.350000000000001" customHeight="1" x14ac:dyDescent="0.25">
      <c r="A18">
        <v>15</v>
      </c>
      <c r="B18" s="123" t="s">
        <v>28</v>
      </c>
      <c r="C18" s="122"/>
      <c r="D18" s="93">
        <f>((COUNTIF('BASE DE DATOS 2015'!V:V,1)*1)+(COUNTIF('BASE DE DATOS 2015'!V:V,2)*2/3)+(COUNTIF('BASE DE DATOS 2015'!V:V,3)*1/3))/(COUNTA('BASE DE DATOS 2015'!V:V)-2)</f>
        <v>0.9</v>
      </c>
      <c r="E18" s="93">
        <f>((COUNTIF('BASE DE DATOS 2016'!V:V,1)*1)+(COUNTIF('BASE DE DATOS 2016'!V:V,2)*2/3)+(COUNTIF('BASE DE DATOS 2016'!V:V,3)*1/3))/(COUNTA('BASE DE DATOS 2016'!V:V)-2)</f>
        <v>0.93650793650793651</v>
      </c>
      <c r="F18" s="112">
        <f>((COUNTIF('BASE DE DATOS 2017'!V:V,1)*1)+(COUNTIF('BASE DE DATOS 2017'!V:V,2)*2/3)+(COUNTIF('BASE DE DATOS 2017'!V:V,3)*1/3))/(COUNTA('BASE DE DATOS 2017'!V:V)-2)</f>
        <v>0.90123456790123457</v>
      </c>
      <c r="G18" s="161">
        <v>0.85733467606579394</v>
      </c>
      <c r="H18" s="130"/>
    </row>
    <row r="19" spans="1:8" ht="16.350000000000001" customHeight="1" x14ac:dyDescent="0.25">
      <c r="A19">
        <v>16</v>
      </c>
      <c r="B19" s="123" t="s">
        <v>249</v>
      </c>
      <c r="C19" s="122"/>
      <c r="D19" s="93">
        <f>((COUNTIF('BASE DE DATOS 2015'!W:W,1)*1)+(COUNTIF('BASE DE DATOS 2015'!W:W,2)*2/3)+(COUNTIF('BASE DE DATOS 2015'!W:W,3)*1/3))/(COUNTA('BASE DE DATOS 2015'!W:W)-2)</f>
        <v>1</v>
      </c>
      <c r="E19" s="93">
        <f>((COUNTIF('BASE DE DATOS 2016'!W:W,1)*1)+(COUNTIF('BASE DE DATOS 2016'!W:W,2)*2/3)+(COUNTIF('BASE DE DATOS 2016'!W:W,3)*1/3))/(COUNTA('BASE DE DATOS 2016'!W:W)-2)</f>
        <v>0.90476190476190477</v>
      </c>
      <c r="F19" s="112">
        <f>((COUNTIF('BASE DE DATOS 2017'!W:W,1)*1)+(COUNTIF('BASE DE DATOS 2017'!W:W,2)*2/3)+(COUNTIF('BASE DE DATOS 2017'!W:W,3)*1/3))/(COUNTA('BASE DE DATOS 2017'!W:W)-2)</f>
        <v>0.97530864197530864</v>
      </c>
      <c r="G19" s="161">
        <v>0.79389056730446461</v>
      </c>
      <c r="H19" s="130"/>
    </row>
    <row r="20" spans="1:8" ht="16.350000000000001" customHeight="1" thickBot="1" x14ac:dyDescent="0.3">
      <c r="A20">
        <v>17</v>
      </c>
      <c r="B20" s="123" t="s">
        <v>30</v>
      </c>
      <c r="C20" s="122"/>
      <c r="D20" s="93">
        <f>((COUNTIF('BASE DE DATOS 2015'!X:X,1)*1)+(COUNTIF('BASE DE DATOS 2015'!X:X,2)*3/4)+(COUNTIF('BASE DE DATOS 2015'!X:X,3)*1/2)+(COUNTIF('BASE DE DATOS 2015'!X:X,4)*1/4))/(COUNTA('BASE DE DATOS 2015'!X:X)-2)</f>
        <v>0.92500000000000004</v>
      </c>
      <c r="E20" s="93">
        <f>((COUNTIF('BASE DE DATOS 2016'!X:X,1)*1)+(COUNTIF('BASE DE DATOS 2016'!X:X,2)*3/4)+(COUNTIF('BASE DE DATOS 2016'!X:X,3)*1/2)+(COUNTIF('BASE DE DATOS 2016'!X:X,4)*1/4))/(COUNTA('BASE DE DATOS 2016'!X:X)-2)</f>
        <v>0.8928571428571429</v>
      </c>
      <c r="F20" s="112">
        <f>((COUNTIF('BASE DE DATOS 2017'!X:X,1)*1)+(COUNTIF('BASE DE DATOS 2017'!X:X,2)*3/4)+(COUNTIF('BASE DE DATOS 2017'!X:X,3)*1/2)+(COUNTIF('BASE DE DATOS 2017'!X:X,4)*1/4))/(COUNTA('BASE DE DATOS 2017'!X:X)-2)</f>
        <v>0.82407407407407407</v>
      </c>
      <c r="G20" s="161">
        <v>0.74723061430010074</v>
      </c>
      <c r="H20" s="130"/>
    </row>
    <row r="21" spans="1:8" ht="16.350000000000001" customHeight="1" thickBot="1" x14ac:dyDescent="0.3">
      <c r="A21">
        <v>18</v>
      </c>
      <c r="B21" s="129" t="s">
        <v>250</v>
      </c>
      <c r="C21" s="116"/>
      <c r="D21" s="117">
        <f>AVERAGE(D22:D24)</f>
        <v>0.80740740740740746</v>
      </c>
      <c r="E21" s="117">
        <f>AVERAGE(E22:E24)</f>
        <v>0.85555555555555562</v>
      </c>
      <c r="F21" s="117">
        <f>AVERAGE(F22:F24)</f>
        <v>0.81305114638447973</v>
      </c>
      <c r="G21" s="160">
        <v>0.8246340436967291</v>
      </c>
      <c r="H21" s="155">
        <f>F21-E21</f>
        <v>-4.2504409171075896E-2</v>
      </c>
    </row>
    <row r="22" spans="1:8" ht="16.350000000000001" customHeight="1" x14ac:dyDescent="0.25">
      <c r="A22">
        <v>19</v>
      </c>
      <c r="B22" s="123" t="s">
        <v>32</v>
      </c>
      <c r="C22" s="122"/>
      <c r="D22" s="93">
        <f>((COUNTIF('BASE DE DATOS 2015'!Y:Y,1)*1)+(COUNTIF('BASE DE DATOS 2015'!Y:Y,2)*2/3)+(COUNTIF('BASE DE DATOS 2015'!Y:Y,3)*1/3))/(COUNTA('BASE DE DATOS 2015'!Y:Y)-2)</f>
        <v>0.84444444444444455</v>
      </c>
      <c r="E22" s="93">
        <f>((COUNTIF('BASE DE DATOS 2016'!Y:Y,1)*1)+(COUNTIF('BASE DE DATOS 2016'!Y:Y,2)*2/3)+(COUNTIF('BASE DE DATOS 2016'!Y:Y,3)*1/3))/(COUNTA('BASE DE DATOS 2016'!Y:Y)-2)</f>
        <v>0.93333333333333335</v>
      </c>
      <c r="F22" s="112">
        <f>((COUNTIF('BASE DE DATOS 2017'!Y:Y,1)*1)+(COUNTIF('BASE DE DATOS 2017'!Y:Y,2)*2/3)+(COUNTIF('BASE DE DATOS 2017'!Y:Y,3)*1/3))/(COUNTA('BASE DE DATOS 2017'!Y:Y)-2)</f>
        <v>0.82539682539682535</v>
      </c>
      <c r="G22" s="161">
        <v>0.80276134122287968</v>
      </c>
      <c r="H22" s="130"/>
    </row>
    <row r="23" spans="1:8" ht="16.350000000000001" customHeight="1" x14ac:dyDescent="0.25">
      <c r="A23">
        <v>20</v>
      </c>
      <c r="B23" s="123" t="s">
        <v>33</v>
      </c>
      <c r="C23" s="122"/>
      <c r="D23" s="93">
        <f>((COUNTIF('BASE DE DATOS 2015'!Z:Z,1)*1)+(COUNTIF('BASE DE DATOS 2015'!Z:Z,2)*2/3)+(COUNTIF('BASE DE DATOS 2015'!Z:Z,3)*1/3))/(COUNTA('BASE DE DATOS 2015'!Z:Z)-2)</f>
        <v>0.80000000000000016</v>
      </c>
      <c r="E23" s="93">
        <f>((COUNTIF('BASE DE DATOS 2016'!Z:Z,1)*1)+(COUNTIF('BASE DE DATOS 2016'!Z:Z,2)*2/3)+(COUNTIF('BASE DE DATOS 2016'!Z:Z,3)*1/3))/(COUNTA('BASE DE DATOS 2016'!Z:Z)-2)</f>
        <v>0.8</v>
      </c>
      <c r="F23" s="112">
        <f>((COUNTIF('BASE DE DATOS 2017'!Z:Z,1)*1)+(COUNTIF('BASE DE DATOS 2017'!Z:Z,2)*2/3)+(COUNTIF('BASE DE DATOS 2017'!Z:Z,3)*1/3))/(COUNTA('BASE DE DATOS 2017'!Z:Z)-2)</f>
        <v>0.76190476190476186</v>
      </c>
      <c r="G23" s="161">
        <v>0.82366863905325449</v>
      </c>
      <c r="H23" s="130"/>
    </row>
    <row r="24" spans="1:8" ht="16.350000000000001" customHeight="1" thickBot="1" x14ac:dyDescent="0.3">
      <c r="A24">
        <v>21</v>
      </c>
      <c r="B24" s="123" t="s">
        <v>251</v>
      </c>
      <c r="C24" s="122"/>
      <c r="D24" s="93">
        <f>((COUNTIF('BASE DE DATOS 2015'!AA:AA,1)*1)+(COUNTIF('BASE DE DATOS 2015'!AA:AA,2)*2/3)+(COUNTIF('BASE DE DATOS 2015'!AA:AA,3)*1/3))/(COUNTA('BASE DE DATOS 2015'!AA:AA)-COUNTIF('BASE DE DATOS 2015'!AA:AA,5)-2)</f>
        <v>0.77777777777777779</v>
      </c>
      <c r="E24" s="93">
        <f>((COUNTIF('BASE DE DATOS 2016'!AA:AA,1)*1)+(COUNTIF('BASE DE DATOS 2016'!AA:AA,2)*2/3)+(COUNTIF('BASE DE DATOS 2016'!AA:AA,3)*1/3))/(COUNTA('BASE DE DATOS 2016'!AA:AA)-COUNTIF('BASE DE DATOS 2016'!AA:AA,5)-2)</f>
        <v>0.83333333333333337</v>
      </c>
      <c r="F24" s="112">
        <f>((COUNTIF('BASE DE DATOS 2017'!AA:AA,1)*1)+(COUNTIF('BASE DE DATOS 2017'!AA:AA,2)*2/3)+(COUNTIF('BASE DE DATOS 2017'!AA:AA,3)*1/3))/(COUNTA('BASE DE DATOS 2017'!AA:AA)-COUNTIF('BASE DE DATOS 2017'!AA:AA,5)-2)</f>
        <v>0.85185185185185175</v>
      </c>
      <c r="G24" s="161">
        <v>0.84747215081405303</v>
      </c>
      <c r="H24" s="130"/>
    </row>
    <row r="25" spans="1:8" ht="16.350000000000001" customHeight="1" thickBot="1" x14ac:dyDescent="0.3">
      <c r="A25">
        <v>22</v>
      </c>
      <c r="B25" s="129" t="s">
        <v>252</v>
      </c>
      <c r="C25" s="116"/>
      <c r="D25" s="117">
        <f>AVERAGE(D26:D27)</f>
        <v>0.83333333333333326</v>
      </c>
      <c r="E25" s="117">
        <f>AVERAGE(E26:E27)</f>
        <v>1</v>
      </c>
      <c r="F25" s="117">
        <f>AVERAGE(F26:F27)</f>
        <v>1</v>
      </c>
      <c r="G25" s="160">
        <v>0.79286694101508925</v>
      </c>
      <c r="H25" s="155">
        <f>F25-E25</f>
        <v>0</v>
      </c>
    </row>
    <row r="26" spans="1:8" ht="16.350000000000001" customHeight="1" x14ac:dyDescent="0.25">
      <c r="A26">
        <v>23</v>
      </c>
      <c r="B26" s="125" t="s">
        <v>32</v>
      </c>
      <c r="C26" s="121"/>
      <c r="D26" s="93">
        <f>((COUNTIF('BASE DE DATOS 2015'!AB:AB,1)*1)+(COUNTIF('BASE DE DATOS 2015'!AB:AB,2)*2/3)+(COUNTIF('BASE DE DATOS 2015'!AB:AB,3)*1/3))/(COUNTA('BASE DE DATOS 2015'!AB:AB)-2)</f>
        <v>0.66666666666666663</v>
      </c>
      <c r="E26" s="93">
        <f>((COUNTIF('BASE DE DATOS 2016'!AB:AB,1)*1)+(COUNTIF('BASE DE DATOS 2016'!AB:AB,2)*2/3)+(COUNTIF('BASE DE DATOS 2016'!AB:AB,3)*1/3))/(COUNTA('BASE DE DATOS 2016'!AB:AB)-2)</f>
        <v>1</v>
      </c>
      <c r="F26" s="112">
        <f>((COUNTIF('BASE DE DATOS 2017'!AB:AB,1)*1)+(COUNTIF('BASE DE DATOS 2017'!AB:AB,2)*2/3)+(COUNTIF('BASE DE DATOS 2017'!AB:AB,3)*1/3))/(COUNTA('BASE DE DATOS 2017'!AB:AB)-2)</f>
        <v>1</v>
      </c>
      <c r="G26" s="161">
        <v>0.78189300411522633</v>
      </c>
      <c r="H26" s="130"/>
    </row>
    <row r="27" spans="1:8" ht="16.350000000000001" customHeight="1" x14ac:dyDescent="0.25">
      <c r="A27">
        <v>24</v>
      </c>
      <c r="B27" s="125" t="s">
        <v>33</v>
      </c>
      <c r="C27" s="121"/>
      <c r="D27" s="93">
        <f>((COUNTIF('BASE DE DATOS 2015'!AC:AC,1)*1)+(COUNTIF('BASE DE DATOS 2015'!AC:AC,2)*2/3)+(COUNTIF('BASE DE DATOS 2015'!AC:AC,3)*1/3))/(COUNTA('BASE DE DATOS 2015'!AC:AC)-2)</f>
        <v>1</v>
      </c>
      <c r="E27" s="93">
        <f>((COUNTIF('BASE DE DATOS 2016'!AC:AC,1)*1)+(COUNTIF('BASE DE DATOS 2016'!AC:AC,2)*2/3)+(COUNTIF('BASE DE DATOS 2016'!AC:AC,3)*1/3))/(COUNTA('BASE DE DATOS 2016'!AC:AC)-2)</f>
        <v>1</v>
      </c>
      <c r="F27" s="112">
        <f>((COUNTIF('BASE DE DATOS 2017'!AC3:AC2860,1)*1)+(COUNTIF('BASE DE DATOS 2017'!AC3:AC2860,2)*2/3)+(COUNTIF('BASE DE DATOS 2017'!AC3:AC2860,3)*1/3))/COUNTA('BASE DE DATOS 2017'!AC3:AC2860)</f>
        <v>1</v>
      </c>
      <c r="G27" s="161">
        <v>0.80384087791495207</v>
      </c>
      <c r="H27" s="130"/>
    </row>
    <row r="28" spans="1:8" ht="16.350000000000001" customHeight="1" thickBot="1" x14ac:dyDescent="0.3">
      <c r="A28">
        <v>25</v>
      </c>
      <c r="B28" s="126" t="s">
        <v>36</v>
      </c>
      <c r="C28" s="113"/>
      <c r="D28" s="124">
        <f>AVERAGE(D29:D31)</f>
        <v>0.6645299145299145</v>
      </c>
      <c r="E28" s="133">
        <f>AVERAGE(E29:E31)</f>
        <v>0.72372372372372373</v>
      </c>
      <c r="F28" s="111">
        <f>AVERAGE(F29:F31)</f>
        <v>0.7429193899782135</v>
      </c>
      <c r="G28" s="160">
        <v>0.73961661341853036</v>
      </c>
      <c r="H28" s="130"/>
    </row>
    <row r="29" spans="1:8" ht="16.350000000000001" customHeight="1" x14ac:dyDescent="0.25">
      <c r="A29">
        <v>26</v>
      </c>
      <c r="B29" s="125" t="s">
        <v>37</v>
      </c>
      <c r="C29" s="121"/>
      <c r="D29" s="93">
        <f>AVERAGE((((COUNTIF('BASE DE DATOS 2015'!AD:AD,1)*1)+(COUNTIF('BASE DE DATOS 2015'!AD:AD,2)*2/3)+(COUNTIF('BASE DE DATOS 2015'!AD:AD,3)*1/3))/(COUNTA('BASE DE DATOS 2015'!AD:AD)-2)),(((COUNTIF('BASE DE DATOS 2015'!AE:AE,1)*1)+(COUNTIF('BASE DE DATOS 2015'!AE:AE,2)*2/3)+(COUNTIF('BASE DE DATOS 2015'!AE:AE,3)*1/3))/(COUNTA('BASE DE DATOS 2015'!AE:AE)-2)))</f>
        <v>0.75</v>
      </c>
      <c r="E29" s="93">
        <f>AVERAGE((((COUNTIF('BASE DE DATOS 2016'!AD:AD,1)*1)+(COUNTIF('BASE DE DATOS 2016'!AD:AD,2)*2/3)+(COUNTIF('BASE DE DATOS 2016'!AD:AD,3)*1/3))/(COUNTA('BASE DE DATOS 2016'!AD:AD)-2)),(((COUNTIF('BASE DE DATOS 2016'!AE:AE,1)*1)+(COUNTIF('BASE DE DATOS 2016'!AE:AE,2)*2/3)+(COUNTIF('BASE DE DATOS 2016'!AE:AE,3)*1/3))/(COUNTA('BASE DE DATOS 2016'!AE:AE)-2)))</f>
        <v>0.79729729729729737</v>
      </c>
      <c r="F29" s="93">
        <f>AVERAGE((((COUNTIF('BASE DE DATOS 2017'!AD:AD,1)*1)+(COUNTIF('BASE DE DATOS 2017'!AD:AD,2)*2/3)+(COUNTIF('BASE DE DATOS 2017'!AD:AD,3)*1/3))/(COUNTA('BASE DE DATOS 2017'!AD:AD)-2)),(((COUNTIF('BASE DE DATOS 2017'!AE:AE,1)*1)+(COUNTIF('BASE DE DATOS 2017'!AE:AE,2)*2/3)+(COUNTIF('BASE DE DATOS 2017'!AE:AE,3)*1/3))/(COUNTA('BASE DE DATOS 2017'!AE:AE)-2)))</f>
        <v>0.76470588235294124</v>
      </c>
      <c r="G29" s="161">
        <v>0.77993305948577518</v>
      </c>
      <c r="H29" s="152">
        <f>F29-E29</f>
        <v>-3.2591414944356134E-2</v>
      </c>
    </row>
    <row r="30" spans="1:8" ht="16.350000000000001" customHeight="1" x14ac:dyDescent="0.25">
      <c r="A30">
        <v>27</v>
      </c>
      <c r="B30" s="125" t="s">
        <v>38</v>
      </c>
      <c r="C30" s="121"/>
      <c r="D30" s="93">
        <f>((COUNTIF('BASE DE DATOS 2015'!AF:AF,1)*1)+(COUNTIF('BASE DE DATOS 2015'!AF:AF,2)*2/3)+(COUNTIF('BASE DE DATOS 2015'!AF:AF,3)*1/3))/(COUNTA('BASE DE DATOS 2015'!AF:AF)-2)</f>
        <v>0.7564102564102565</v>
      </c>
      <c r="E30" s="93">
        <f>((COUNTIF('BASE DE DATOS 2016'!AF:AF,1)*1)+(COUNTIF('BASE DE DATOS 2016'!AF:AF,2)*2/3)+(COUNTIF('BASE DE DATOS 2016'!AF:AF,3)*1/3))/(COUNTA('BASE DE DATOS 2016'!AF:AF)-2)</f>
        <v>0.83783783783783794</v>
      </c>
      <c r="F30" s="93">
        <f>((COUNTIF('BASE DE DATOS 2017'!AF:AF,1)*1)+(COUNTIF('BASE DE DATOS 2017'!AF:AF,2)*2/3)+(COUNTIF('BASE DE DATOS 2017'!AF:AF,3)*1/3))/(COUNTA('BASE DE DATOS 2017'!AF:AF)-2)</f>
        <v>0.88888888888888895</v>
      </c>
      <c r="G30" s="161">
        <v>0.83447436482580251</v>
      </c>
      <c r="H30" s="153">
        <f>F30-E30</f>
        <v>5.1051051051051011E-2</v>
      </c>
    </row>
    <row r="31" spans="1:8" ht="16.350000000000001" customHeight="1" thickBot="1" x14ac:dyDescent="0.3">
      <c r="A31">
        <v>28</v>
      </c>
      <c r="B31" s="125" t="s">
        <v>39</v>
      </c>
      <c r="C31" s="121"/>
      <c r="D31" s="93">
        <f>AVERAGE((((COUNTIF('BASE DE DATOS 2015'!AG:AG,2)*1/3)+(COUNTIF('BASE DE DATOS 2015'!AG:AG,3)*2/3)+(COUNTIF('BASE DE DATOS 2015'!AG:AG,4)*1))/(COUNTA('BASE DE DATOS 2015'!AG:AG)-2)),(((COUNTIF('BASE DE DATOS 2015'!AH:AH,1)*1)+(COUNTIF('BASE DE DATOS 2015'!AH:AH,2)*2/3)+(COUNTIF('BASE DE DATOS 2015'!AH:AH,3)*1/3))/(COUNTA('BASE DE DATOS 2015'!AH:AH)-2)))</f>
        <v>0.48717948717948717</v>
      </c>
      <c r="E31" s="93">
        <f>AVERAGE((((COUNTIF('BASE DE DATOS 2016'!AG:AG,2)*1/3)+(COUNTIF('BASE DE DATOS 2016'!AG:AG,3)*2/3)+(COUNTIF('BASE DE DATOS 2016'!AG:AG,4)*1))/(COUNTA('BASE DE DATOS 2016'!AG:AG)-2)),(((COUNTIF('BASE DE DATOS 2016'!AH:AH,1)*1)+(COUNTIF('BASE DE DATOS 2016'!AH:AH,2)*2/3)+(COUNTIF('BASE DE DATOS 2016'!AH:AH,3)*1/3))/(COUNTA('BASE DE DATOS 2016'!AH:AH)-2)))</f>
        <v>0.536036036036036</v>
      </c>
      <c r="F31" s="93">
        <f>AVERAGE((((COUNTIF('BASE DE DATOS 2017'!AG:AG,2)*1/3)+(COUNTIF('BASE DE DATOS 2017'!AG:AG,3)*2/3)+(COUNTIF('BASE DE DATOS 2017'!AG:AG,4)*1))/(COUNTA('BASE DE DATOS 2017'!AG:AG)-2)),(((COUNTIF('BASE DE DATOS 2017'!AH:AH,1)*1)+(COUNTIF('BASE DE DATOS 2017'!AH:AH,2)*2/3)+(COUNTIF('BASE DE DATOS 2017'!AH:AH,3)*1/3))/(COUNTA('BASE DE DATOS 2017'!AH:AH)-2)))</f>
        <v>0.57516339869281052</v>
      </c>
      <c r="G31" s="161">
        <v>0.60444241594401338</v>
      </c>
      <c r="H31" s="154">
        <f>F31-E31</f>
        <v>3.9127362656774523E-2</v>
      </c>
    </row>
    <row r="32" spans="1:8" ht="16.350000000000001" customHeight="1" thickBot="1" x14ac:dyDescent="0.3">
      <c r="A32">
        <v>29</v>
      </c>
      <c r="B32" s="126" t="s">
        <v>40</v>
      </c>
      <c r="C32" s="94"/>
      <c r="D32" s="124">
        <f>AVERAGE(D33:D36)</f>
        <v>0.78285256410256399</v>
      </c>
      <c r="E32" s="133">
        <f>AVERAGE(E33:E36)</f>
        <v>0.80893393393393398</v>
      </c>
      <c r="F32" s="111">
        <f>AVERAGE(F33:F36)</f>
        <v>0.81392381831959837</v>
      </c>
      <c r="G32" s="160">
        <v>0.78140782185321067</v>
      </c>
      <c r="H32" s="130"/>
    </row>
    <row r="33" spans="1:8" ht="15" customHeight="1" x14ac:dyDescent="0.25">
      <c r="A33">
        <v>30</v>
      </c>
      <c r="B33" s="125" t="s">
        <v>41</v>
      </c>
      <c r="C33" s="121"/>
      <c r="D33" s="93">
        <f>AVERAGE((((COUNTIF('BASE DE DATOS 2015'!AI:AI,1)*1)+(COUNTIF('BASE DE DATOS 2015'!AI:AI,2)*2/3)+(COUNTIF('BASE DE DATOS 2015'!AI:AI,3)*1/3))/(COUNTA('BASE DE DATOS 2015'!AI:AI)-2)),(((COUNTIF('BASE DE DATOS 2015'!AJ:AJ,1)*1)+(COUNTIF('BASE DE DATOS 2015'!AJ:AJ,2)*2/3)+(COUNTIF('BASE DE DATOS 2015'!AJ:AJ,3)*1/3))/(COUNTA('BASE DE DATOS 2015'!AJ:AJ)-2)),(((COUNTIF('BASE DE DATOS 2015'!AK:AK,1)*1)+(COUNTIF('BASE DE DATOS 2015'!AK:AK,2)*2/3)+(COUNTIF('BASE DE DATOS 2015'!AK:AK,3)*1/3))/(COUNTA('BASE DE DATOS 2015'!AK:AK)-2)))</f>
        <v>0.79059829059829057</v>
      </c>
      <c r="E33" s="93">
        <f>AVERAGE((((COUNTIF('BASE DE DATOS 2016'!AI:AI,1)*1)+(COUNTIF('BASE DE DATOS 2016'!AI:AI,2)*2/3)+(COUNTIF('BASE DE DATOS 2016'!AI:AI,3)*1/3))/(COUNTA('BASE DE DATOS 2016'!AI:AI)-2)),(((COUNTIF('BASE DE DATOS 2016'!AJ:AJ,1)*1)+(COUNTIF('BASE DE DATOS 2016'!AJ:AJ,2)*2/3)+(COUNTIF('BASE DE DATOS 2016'!AJ:AJ,3)*1/3))/(COUNTA('BASE DE DATOS 2016'!AJ:AJ)-2)),(((COUNTIF('BASE DE DATOS 2016'!AK:AK,1)*1)+(COUNTIF('BASE DE DATOS 2016'!AK:AK,2)*2/3)+(COUNTIF('BASE DE DATOS 2016'!AK:AK,3)*1/3))/(COUNTA('BASE DE DATOS 2016'!AK:AK)-2)))</f>
        <v>0.87387387387387383</v>
      </c>
      <c r="F33" s="93">
        <f>AVERAGE((((COUNTIF('BASE DE DATOS 2017'!AI:AI,1)*1)+(COUNTIF('BASE DE DATOS 2017'!AI:AI,2)*2/3)+(COUNTIF('BASE DE DATOS 2017'!AI:AI,3)*1/3))/(COUNTA('BASE DE DATOS 2017'!AI:AI)-2)),(((COUNTIF('BASE DE DATOS 2017'!AJ:AJ,1)*1)+(COUNTIF('BASE DE DATOS 2017'!AJ:AJ,2)*2/3)+(COUNTIF('BASE DE DATOS 2017'!AJ:AJ,3)*1/3))/(COUNTA('BASE DE DATOS 2017'!AJ:AJ)-2)),(((COUNTIF('BASE DE DATOS 2017'!AK:AK,1)*1)+(COUNTIF('BASE DE DATOS 2017'!AK:AK,2)*2/3)+(COUNTIF('BASE DE DATOS 2017'!AK:AK,3)*1/3))/(COUNTA('BASE DE DATOS 2017'!AK:AK)-2)))</f>
        <v>0.83442265795206971</v>
      </c>
      <c r="G33" s="161">
        <v>0.8338151021857092</v>
      </c>
      <c r="H33" s="152">
        <f>F33-E33</f>
        <v>-3.9451215921804117E-2</v>
      </c>
    </row>
    <row r="34" spans="1:8" ht="15" customHeight="1" x14ac:dyDescent="0.25">
      <c r="A34">
        <v>31</v>
      </c>
      <c r="B34" s="125" t="s">
        <v>110</v>
      </c>
      <c r="C34" s="121"/>
      <c r="D34" s="93">
        <f>AVERAGE((((COUNTIF('BASE DE DATOS 2015'!AL:AL,1)*1)+(COUNTIF('BASE DE DATOS 2015'!AL:AL,2)*2/3)+(COUNTIF('BASE DE DATOS 2015'!AL:AL,3)*1/3))/(COUNTA('BASE DE DATOS 2015'!AL:AL)-2)),((COUNTIF('BASE DE DATOS 2015'!AM:AM,2)*1)/((COUNTA('BASE DE DATOS 2015'!AM:AM)-2))))</f>
        <v>0.66025641025641013</v>
      </c>
      <c r="E34" s="93">
        <f>AVERAGE((((COUNTIF('BASE DE DATOS 2016'!AL:AL,1)*1)+(COUNTIF('BASE DE DATOS 2016'!AL:AL,2)*2/3)+(COUNTIF('BASE DE DATOS 2016'!AL:AL,3)*1/3))/(COUNTA('BASE DE DATOS 2016'!AL:AL)-2)),((COUNTIF('BASE DE DATOS 2016'!AM:AM,2)*1)/((COUNTA('BASE DE DATOS 2016'!AM:AM)-2))))</f>
        <v>0.66666666666666674</v>
      </c>
      <c r="F34" s="93">
        <f>AVERAGE((((COUNTIF('BASE DE DATOS 2017'!AL:AL,1)*1)+(COUNTIF('BASE DE DATOS 2017'!AL:AL,2)*2/3)+(COUNTIF('BASE DE DATOS 2017'!AL:AL,3)*1/3))/(COUNTA('BASE DE DATOS 2017'!AL:AL)-2)),((COUNTIF('BASE DE DATOS 2017'!AM:AM,2)*1)/(COUNTA('BASE DE DATOS 2017'!AM:AM)-2)))</f>
        <v>0.70915032679738566</v>
      </c>
      <c r="G34" s="161">
        <v>0.69990871748060246</v>
      </c>
      <c r="H34" s="153">
        <f>F34-E34</f>
        <v>4.2483660130718914E-2</v>
      </c>
    </row>
    <row r="35" spans="1:8" ht="15" customHeight="1" x14ac:dyDescent="0.25">
      <c r="A35">
        <v>32</v>
      </c>
      <c r="B35" s="125" t="s">
        <v>43</v>
      </c>
      <c r="C35" s="121"/>
      <c r="D35" s="93">
        <f>((COUNTIF('BASE DE DATOS 2015'!AN:AN,1)*1)+(COUNTIF('BASE DE DATOS 2015'!AN:AN,2)*2/3)+(COUNTIF('BASE DE DATOS 2015'!AN:AN,3)*1/3))/(COUNTA('BASE DE DATOS 2015'!AN:AN)-2)</f>
        <v>0.88461538461538458</v>
      </c>
      <c r="E35" s="93">
        <f>((COUNTIF('BASE DE DATOS 2016'!AN:AN,1)*1)+(COUNTIF('BASE DE DATOS 2016'!AN:AN,2)*2/3)+(COUNTIF('BASE DE DATOS 2016'!AN:AN,3)*1/3))/(COUNTA('BASE DE DATOS 2016'!AN:AN)-2)</f>
        <v>0.85585585585585588</v>
      </c>
      <c r="F35" s="93">
        <f>((COUNTIF('BASE DE DATOS 2017'!AN:AN,1)*1)+(COUNTIF('BASE DE DATOS 2017'!AN:AN,2)*2/3)+(COUNTIF('BASE DE DATOS 2017'!AN:AN,3)*1/3))/(COUNTA('BASE DE DATOS 2017'!AN:AN)-2)</f>
        <v>0.84967320261437895</v>
      </c>
      <c r="G35" s="161">
        <v>0.80054769511638524</v>
      </c>
      <c r="H35" s="153">
        <f>F35-E35</f>
        <v>-6.182653241476932E-3</v>
      </c>
    </row>
    <row r="36" spans="1:8" ht="15" customHeight="1" thickBot="1" x14ac:dyDescent="0.3">
      <c r="A36">
        <v>33</v>
      </c>
      <c r="B36" s="125" t="s">
        <v>44</v>
      </c>
      <c r="C36" s="121"/>
      <c r="D36" s="93">
        <f>AVERAGE(((COUNTIF('BASE DE DATOS 2015'!AO:AO,1)*1)+(COUNTIF('BASE DE DATOS 2015'!AO:AO,2)*2/3)+(COUNTIF('BASE DE DATOS 2015'!AO:AO,3)*1/3))/(COUNTA('BASE DE DATOS 2015'!AO:AO)-2),(((COUNTIF('BASE DE DATOS 2015'!AP:AP,1)*1)+(COUNTIF('BASE DE DATOS 2015'!AP:AP,2)*2/3)+(COUNTIF('BASE DE DATOS 2015'!AP:AP,3)*1/3))/(COUNTA('BASE DE DATOS 2015'!AP:AP)-2)),(((COUNTIF('BASE DE DATOS 2015'!AZ:AZ,1)*1)+(COUNTIF('BASE DE DATOS 2015'!AZ:AZ,2)*1/2)+(COUNTIF('BASE DE DATOS 2015'!AZ:AZ,3)*1/4))/(COUNTIF('BASE DE DATOS 2015'!AZ:AZ,1)+COUNTIF('BASE DE DATOS 2015'!AZ:AZ,2)+COUNTIF('BASE DE DATOS 2015'!AZ:AZ,3)+COUNTIF('BASE DE DATOS 2015'!AZ:AZ,4))))</f>
        <v>0.79594017094017089</v>
      </c>
      <c r="E36" s="93">
        <f>AVERAGE(((COUNTIF('BASE DE DATOS 2016'!AO:AO,1)*1)+(COUNTIF('BASE DE DATOS 2016'!AO:AO,2)*2/3)+(COUNTIF('BASE DE DATOS 2016'!AO:AO,3)*1/3))/(COUNTA('BASE DE DATOS 2016'!AO:AO)-2),(((COUNTIF('BASE DE DATOS 2016'!AP:AP,1)*1)+(COUNTIF('BASE DE DATOS 2016'!AP:AP,2)*2/3)+(COUNTIF('BASE DE DATOS 2016'!AP:AP,3)*1/3))/(COUNTA('BASE DE DATOS 2016'!AP:AP)-2)),(((COUNTIF('BASE DE DATOS 2016'!AZ:AZ,1)*1)+(COUNTIF('BASE DE DATOS 2016'!AZ:AZ,2)*1/2)+(COUNTIF('BASE DE DATOS 2016'!AZ:AZ,3)*1/4))/(COUNTIF('BASE DE DATOS 2016'!AZ:AZ,1)+COUNTIF('BASE DE DATOS 2016'!AZ:AZ,2)+COUNTIF('BASE DE DATOS 2016'!AZ:AZ,3)+COUNTIF('BASE DE DATOS 2016'!AZ:AZ,4))))</f>
        <v>0.83933933933933946</v>
      </c>
      <c r="F36" s="93">
        <f>AVERAGE(((COUNTIF('BASE DE DATOS 2017'!AO:AO,1)*1)+(COUNTIF('BASE DE DATOS 2017'!AO:AO,2)*2/3)+(COUNTIF('BASE DE DATOS 2017'!AO:AO,3)*1/3))/(COUNTA('BASE DE DATOS 2017'!AO:AO)-2),(((COUNTIF('BASE DE DATOS 2017'!AP:AP,1)*1)+(COUNTIF('BASE DE DATOS 2017'!AP:AP,2)*2/3)+(COUNTIF('BASE DE DATOS 2017'!AP:AP,3)*1/3))/(COUNTA('BASE DE DATOS 2017'!AP:AP)-2)),(((COUNTIF('BASE DE DATOS 2017'!AZ:AZ,1)*1)+(COUNTIF('BASE DE DATOS 2017'!AZ:AZ,2)*1/2)+(COUNTIF('BASE DE DATOS 2017'!AZ:AZ,3)*1/4))/(COUNTIF('BASE DE DATOS 2017'!AZ:AZ,1)+COUNTIF('BASE DE DATOS 2017'!AZ:AZ,2)+COUNTIF('BASE DE DATOS 2017'!AZ:AZ,3)+COUNTIF('BASE DE DATOS 2017'!AZ:AZ,4))))</f>
        <v>0.86244908591455915</v>
      </c>
      <c r="G36" s="161">
        <v>0.79135977263014612</v>
      </c>
      <c r="H36" s="154">
        <f>F36-E36</f>
        <v>2.3109746575219692E-2</v>
      </c>
    </row>
    <row r="37" spans="1:8" ht="15" customHeight="1" thickBot="1" x14ac:dyDescent="0.3">
      <c r="A37">
        <v>34</v>
      </c>
      <c r="B37" s="126" t="s">
        <v>45</v>
      </c>
      <c r="C37" s="94"/>
      <c r="D37" s="124">
        <f>AVERAGE(D38:D43)</f>
        <v>0.83520299145299148</v>
      </c>
      <c r="E37" s="133">
        <f>AVERAGE(E38:E43)</f>
        <v>0.84234234234234229</v>
      </c>
      <c r="F37" s="111">
        <f>AVERAGE(F38:F43)</f>
        <v>0.77995642701525048</v>
      </c>
      <c r="G37" s="160">
        <v>0.79696295451087795</v>
      </c>
      <c r="H37" s="130"/>
    </row>
    <row r="38" spans="1:8" ht="15" customHeight="1" x14ac:dyDescent="0.25">
      <c r="A38">
        <v>35</v>
      </c>
      <c r="B38" s="125" t="s">
        <v>46</v>
      </c>
      <c r="C38" s="121"/>
      <c r="D38" s="93">
        <f>AVERAGE((((COUNTIF('BASE DE DATOS 2015'!AQ:AQ,1)*1)+(COUNTIF('BASE DE DATOS 2015'!AQ:AQ,2)*2/3)+(COUNTIF('BASE DE DATOS 2015'!AQ:AQ,3)*1/3))/(COUNTA('BASE DE DATOS 2015'!AQ:AQ)-2)),((COUNTIF('BASE DE DATOS 2015'!AR:AR,5)*1)/(COUNTA('BASE DE DATOS 2015'!AR:AR)-2)))</f>
        <v>0.73076923076923084</v>
      </c>
      <c r="E38" s="93">
        <f>AVERAGE((((COUNTIF('BASE DE DATOS 2016'!AQ:AQ,1)*1)+(COUNTIF('BASE DE DATOS 2016'!AQ:AQ,2)*2/3)+(COUNTIF('BASE DE DATOS 2016'!AQ:AQ,3)*1/3))/(COUNTA('BASE DE DATOS 2016'!AQ:AQ)-2)),((COUNTIF('BASE DE DATOS 2016'!AR:AR,5)*1)/(COUNTA('BASE DE DATOS 2016'!AR:AR)-2)))</f>
        <v>0.78828828828828834</v>
      </c>
      <c r="F38" s="93">
        <f>AVERAGE((((COUNTIF('BASE DE DATOS 2017'!AQ:AQ,1)*1)+(COUNTIF('BASE DE DATOS 2017'!AQ:AQ,2)*2/3)+(COUNTIF('BASE DE DATOS 2017'!AQ:AQ,3)*1/3))/(COUNTA('BASE DE DATOS 2017'!AQ:AQ)-2)),((COUNTIF('BASE DE DATOS 2017'!AR:AR,5)*1)/(COUNTA('BASE DE DATOS 2017'!AR:AR)-2)))</f>
        <v>0.80392156862745101</v>
      </c>
      <c r="G38" s="161">
        <v>0.81446827932450927</v>
      </c>
      <c r="H38" s="152">
        <f t="shared" ref="H38:H43" si="7">F38-E38</f>
        <v>1.563328033916267E-2</v>
      </c>
    </row>
    <row r="39" spans="1:8" x14ac:dyDescent="0.25">
      <c r="A39">
        <v>36</v>
      </c>
      <c r="B39" s="125" t="s">
        <v>47</v>
      </c>
      <c r="C39" s="121"/>
      <c r="D39" s="93">
        <f>AVERAGE((((COUNTIF('BASE DE DATOS 2015'!AV:AV,1)*1)+(COUNTIF('BASE DE DATOS 2015'!AV:AV,2)*2/3)+(COUNTIF('BASE DE DATOS 2015'!AV:AV,3)*1/3))/(COUNTA('BASE DE DATOS 2015'!AV:AV)-2)),(((COUNTIF('BASE DE DATOS 2015'!AW:AW,1)*1)+(COUNTIF('BASE DE DATOS 2015'!AW:AW,2)*2/3)+(COUNTIF('BASE DE DATOS 2015'!AW:AW,3)*1/3))/(COUNTA('BASE DE DATOS 2015'!AW:AW)-2)))</f>
        <v>0.86538461538461531</v>
      </c>
      <c r="E39" s="93">
        <f>AVERAGE((((COUNTIF('BASE DE DATOS 2016'!AV:AV,1)*1)+(COUNTIF('BASE DE DATOS 2016'!AV:AV,2)*2/3)+(COUNTIF('BASE DE DATOS 2016'!AV:AV,3)*1/3))/(COUNTA('BASE DE DATOS 2016'!AV:AV)-2)),(((COUNTIF('BASE DE DATOS 2016'!AW:AW,1)*1)+(COUNTIF('BASE DE DATOS 2016'!AW:AW,2)*2/3)+(COUNTIF('BASE DE DATOS 2016'!AW:AW,3)*1/3))/(COUNTA('BASE DE DATOS 2016'!AW:AW)-2)))</f>
        <v>0.90090090090090091</v>
      </c>
      <c r="F39" s="93">
        <f>AVERAGE((((COUNTIF('BASE DE DATOS 2017'!AV:AV,1)*1)+(COUNTIF('BASE DE DATOS 2017'!AV:AV,2)*2/3)+(COUNTIF('BASE DE DATOS 2017'!AV:AV,3)*1/3))/(COUNTA('BASE DE DATOS 2017'!AV:AV)-2)),(((COUNTIF('BASE DE DATOS 2017'!AW:AW,1)*1)+(COUNTIF('BASE DE DATOS 2017'!AW:AW,2)*2/3)+(COUNTIF('BASE DE DATOS 2017'!AW:AW,3)*1/3))/(COUNTA('BASE DE DATOS 2017'!AW:AW)-2)))</f>
        <v>0.87908496732026142</v>
      </c>
      <c r="G39" s="161">
        <v>0.88429940666362383</v>
      </c>
      <c r="H39" s="153">
        <f t="shared" si="7"/>
        <v>-2.1815933580639491E-2</v>
      </c>
    </row>
    <row r="40" spans="1:8" x14ac:dyDescent="0.25">
      <c r="A40">
        <v>37</v>
      </c>
      <c r="B40" s="125" t="s">
        <v>128</v>
      </c>
      <c r="C40" s="121"/>
      <c r="D40" s="93">
        <f>((COUNTIF('BASE DE DATOS 2015'!AS:AS,1)*1)+(COUNTIF('BASE DE DATOS 2015'!AS:AS,2)*2/3)+(COUNTIF('BASE DE DATOS 2015'!AS:AS,3)*1/3))/(COUNTA('BASE DE DATOS 2015'!AS:AS)-2)</f>
        <v>0.87179487179487181</v>
      </c>
      <c r="E40" s="93">
        <f>((COUNTIF('BASE DE DATOS 2016'!AS:AS,1)*1)+(COUNTIF('BASE DE DATOS 2016'!AS:AS,2)*2/3)+(COUNTIF('BASE DE DATOS 2016'!AS:AS,3)*1/3))/(COUNTA('BASE DE DATOS 2016'!AS:AS)-2)</f>
        <v>0.8648648648648648</v>
      </c>
      <c r="F40" s="93">
        <f>((COUNTIF('BASE DE DATOS 2017'!AS3:AS47860,1)*1)+(COUNTIF('BASE DE DATOS 2017'!AS3:AS47860,2)*2/3)+(COUNTIF('BASE DE DATOS 2017'!AS3:AS47860,3)*1/3))/COUNTA('BASE DE DATOS 2017'!AS3:AS47860)</f>
        <v>0.82352941176470584</v>
      </c>
      <c r="G40" s="161">
        <v>0.85653430701354027</v>
      </c>
      <c r="H40" s="153">
        <f t="shared" si="7"/>
        <v>-4.1335453100158959E-2</v>
      </c>
    </row>
    <row r="41" spans="1:8" x14ac:dyDescent="0.25">
      <c r="A41">
        <v>38</v>
      </c>
      <c r="B41" s="125" t="s">
        <v>49</v>
      </c>
      <c r="C41" s="121"/>
      <c r="D41" s="93">
        <f>((COUNTIF('BASE DE DATOS 2015'!AT:AT,1)*1)+(COUNTIF('BASE DE DATOS 2015'!AT:AT,2)*2/3)+(COUNTIF('BASE DE DATOS 2015'!AT:AT,3)*1/3))/(COUNTA('BASE DE DATOS 2015'!AT:AT)-2)</f>
        <v>0.88461538461538458</v>
      </c>
      <c r="E41" s="93">
        <f>((COUNTIF('BASE DE DATOS 2016'!AT:AT,1)*1)+(COUNTIF('BASE DE DATOS 2016'!AT:AT,2)*2/3)+(COUNTIF('BASE DE DATOS 2016'!AT:AT,3)*1/3))/(COUNTA('BASE DE DATOS 2016'!AT:AT)-2)</f>
        <v>0.83783783783783772</v>
      </c>
      <c r="F41" s="93">
        <f>((COUNTIF('BASE DE DATOS 2017'!AT3:AT47860,1)*1)+(COUNTIF('BASE DE DATOS 2017'!AT3:AT47860,2)*2/3)+(COUNTIF('BASE DE DATOS 2017'!AT3:AT47860,3)*1/3))/COUNTA('BASE DE DATOS 2017'!AT3:AT47860)</f>
        <v>0.84967320261437895</v>
      </c>
      <c r="G41" s="161">
        <v>0.82488970028906139</v>
      </c>
      <c r="H41" s="153">
        <f t="shared" si="7"/>
        <v>1.1835364776541235E-2</v>
      </c>
    </row>
    <row r="42" spans="1:8" x14ac:dyDescent="0.25">
      <c r="A42">
        <v>39</v>
      </c>
      <c r="B42" s="123" t="s">
        <v>50</v>
      </c>
      <c r="C42" s="122"/>
      <c r="D42" s="93">
        <f>((COUNTIF('BASE DE DATOS 2015'!AU:AU,2)*1))/(COUNTA('BASE DE DATOS 2015'!AU:AU)-2)</f>
        <v>0.80769230769230771</v>
      </c>
      <c r="E42" s="93">
        <f>((COUNTIF('BASE DE DATOS 2016'!AU:AU,2)*1))/(COUNTA('BASE DE DATOS 2016'!AU:AU)-2)</f>
        <v>0.86486486486486491</v>
      </c>
      <c r="F42" s="93">
        <f>((COUNTIF('BASE DE DATOS 2017'!AU:AU,2)*1))/(COUNTA('BASE DE DATOS 2017'!AU:AU)-2)</f>
        <v>0.74509803921568629</v>
      </c>
      <c r="G42" s="161">
        <v>0.83158375171154719</v>
      </c>
      <c r="H42" s="153">
        <f t="shared" si="7"/>
        <v>-0.11976682564917862</v>
      </c>
    </row>
    <row r="43" spans="1:8" ht="15.75" thickBot="1" x14ac:dyDescent="0.3">
      <c r="A43">
        <v>40</v>
      </c>
      <c r="B43" s="123" t="s">
        <v>51</v>
      </c>
      <c r="C43" s="122"/>
      <c r="D43" s="93">
        <f>AVERAGE(((COUNTIF('BASE DE DATOS 2015'!AX:AX,1)*1)/(COUNTA('BASE DE DATOS 2015'!AX:AX)-2)),(((COUNTIF('BASE DE DATOS 2015'!AY:AY,1)*3/4)+(COUNTIF('BASE DE DATOS 2015'!AY:AY,2)*1/2)+(COUNTIF('BASE DE DATOS 2015'!AY:AY,3)*1))/(COUNTA('BASE DE DATOS 2015'!AY:AY)-2)))</f>
        <v>0.85096153846153844</v>
      </c>
      <c r="E43" s="93">
        <f>AVERAGE(((COUNTIF('BASE DE DATOS 2016'!AX:AX,1)*1)/(COUNTA('BASE DE DATOS 2016'!AX:AX)-2)),(((COUNTIF('BASE DE DATOS 2016'!AY:AY,1)*3/4)+(COUNTIF('BASE DE DATOS 2016'!AY:AY,2)*1/2)+(COUNTIF('BASE DE DATOS 2016'!AY:AY,3)*1))/(COUNTA('BASE DE DATOS 2016'!AY:AY)-2)))</f>
        <v>0.79729729729729737</v>
      </c>
      <c r="F43" s="93">
        <f>AVERAGE(((COUNTIF('BASE DE DATOS 2017'!AX:AX,1)*1)/(COUNTA('BASE DE DATOS 2017'!AX:AX)-2)),(((COUNTIF('BASE DE DATOS 2017'!AY:AY,1)*3/4)+(COUNTIF('BASE DE DATOS 2017'!AY:AY,2)*1/2)+(COUNTIF('BASE DE DATOS 2017'!AY:AY,3)*1))/(COUNTA('BASE DE DATOS 2017'!AY:AY)-2)))</f>
        <v>0.57843137254901955</v>
      </c>
      <c r="G43" s="161">
        <v>0.57000228206298487</v>
      </c>
      <c r="H43" s="154">
        <f t="shared" si="7"/>
        <v>-0.21886592474827782</v>
      </c>
    </row>
    <row r="44" spans="1:8" ht="15.75" thickBot="1" x14ac:dyDescent="0.3">
      <c r="B44" s="128" t="s">
        <v>253</v>
      </c>
      <c r="C44" s="118"/>
      <c r="D44" s="119">
        <f>AVERAGE(D4,D8,D16,D28,D32,D37)</f>
        <v>0.75859152421652409</v>
      </c>
      <c r="E44" s="119">
        <f>AVERAGE(E4,E8,E16,E28,E32,E37)</f>
        <v>0.79760117260117258</v>
      </c>
      <c r="F44" s="120">
        <f>AVERAGE(F4,F8,F16,F28,F32,F37)</f>
        <v>0.78785069159229104</v>
      </c>
      <c r="G44" s="163">
        <v>0.76362479110847492</v>
      </c>
      <c r="H44" s="130"/>
    </row>
  </sheetData>
  <sortState ref="A4:F43">
    <sortCondition ref="A4:A43"/>
  </sortState>
  <mergeCells count="1">
    <mergeCell ref="B1:F2"/>
  </mergeCells>
  <conditionalFormatting sqref="H4:H44">
    <cfRule type="top10" dxfId="0" priority="1" bottom="1" rank="5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view="pageLayout" zoomScale="90" zoomScalePageLayoutView="90" workbookViewId="0">
      <selection activeCell="C16" sqref="C16"/>
    </sheetView>
  </sheetViews>
  <sheetFormatPr baseColWidth="10" defaultRowHeight="15" x14ac:dyDescent="0.25"/>
  <cols>
    <col min="1" max="1" width="6.85546875" style="95" customWidth="1"/>
    <col min="2" max="2" width="4" style="47" customWidth="1"/>
    <col min="3" max="3" width="44.28515625" customWidth="1"/>
    <col min="4" max="4" width="11.85546875" bestFit="1" customWidth="1"/>
    <col min="5" max="5" width="10.5703125" customWidth="1"/>
    <col min="6" max="6" width="11.85546875" bestFit="1" customWidth="1"/>
    <col min="8" max="8" width="9.28515625" customWidth="1"/>
  </cols>
  <sheetData>
    <row r="3" spans="1:6" x14ac:dyDescent="0.25">
      <c r="B3" s="18"/>
      <c r="C3" s="306" t="s">
        <v>53</v>
      </c>
      <c r="D3" s="306"/>
      <c r="E3" s="306"/>
      <c r="F3" s="307"/>
    </row>
    <row r="4" spans="1:6" ht="33" customHeight="1" x14ac:dyDescent="0.25">
      <c r="B4" s="18">
        <v>8</v>
      </c>
      <c r="C4" s="308" t="s">
        <v>177</v>
      </c>
      <c r="D4" s="308"/>
      <c r="E4" s="308"/>
      <c r="F4" s="309"/>
    </row>
    <row r="5" spans="1:6" x14ac:dyDescent="0.25">
      <c r="A5" s="96" t="s">
        <v>54</v>
      </c>
      <c r="B5" s="69"/>
      <c r="C5" s="15"/>
      <c r="D5" s="11" t="s">
        <v>55</v>
      </c>
      <c r="E5" s="12" t="s">
        <v>56</v>
      </c>
      <c r="F5" s="13" t="s">
        <v>57</v>
      </c>
    </row>
    <row r="6" spans="1:6" x14ac:dyDescent="0.25">
      <c r="A6" s="97">
        <v>1</v>
      </c>
      <c r="B6" s="28">
        <v>1</v>
      </c>
      <c r="C6" s="16" t="s">
        <v>58</v>
      </c>
      <c r="D6" s="17">
        <f>COUNTIF('BASE DE DATOS 2017'!$I:I,B6)</f>
        <v>28</v>
      </c>
      <c r="E6" s="310">
        <f>SUM(D6:D8)</f>
        <v>47</v>
      </c>
      <c r="F6" s="16">
        <f>D6*A6</f>
        <v>28</v>
      </c>
    </row>
    <row r="7" spans="1:6" x14ac:dyDescent="0.25">
      <c r="A7" s="97">
        <v>0.5</v>
      </c>
      <c r="B7" s="28">
        <v>2</v>
      </c>
      <c r="C7" s="16" t="s">
        <v>59</v>
      </c>
      <c r="D7" s="17">
        <f>COUNTIF('BASE DE DATOS 2017'!$I:I,B7)</f>
        <v>15</v>
      </c>
      <c r="E7" s="310"/>
      <c r="F7" s="16">
        <f>D7*A7</f>
        <v>7.5</v>
      </c>
    </row>
    <row r="8" spans="1:6" x14ac:dyDescent="0.25">
      <c r="A8" s="97">
        <v>0</v>
      </c>
      <c r="B8" s="28">
        <v>3</v>
      </c>
      <c r="C8" s="16" t="s">
        <v>60</v>
      </c>
      <c r="D8" s="17">
        <f>COUNTIF('BASE DE DATOS 2017'!$I:I,B8)</f>
        <v>4</v>
      </c>
      <c r="E8" s="310"/>
      <c r="F8" s="16">
        <f>D8*A8</f>
        <v>0</v>
      </c>
    </row>
    <row r="9" spans="1:6" x14ac:dyDescent="0.25">
      <c r="B9" s="28">
        <v>4</v>
      </c>
      <c r="C9" s="16" t="s">
        <v>61</v>
      </c>
      <c r="D9" s="17">
        <f>COUNTIF('BASE DE DATOS 2017'!$I:I,B9)</f>
        <v>4</v>
      </c>
      <c r="E9" s="16"/>
      <c r="F9" s="16"/>
    </row>
    <row r="10" spans="1:6" x14ac:dyDescent="0.25">
      <c r="E10" s="14">
        <f>E6/SUM(D6:D9)</f>
        <v>0.92156862745098034</v>
      </c>
      <c r="F10" s="14">
        <f>(F6+F7)/E6</f>
        <v>0.75531914893617025</v>
      </c>
    </row>
    <row r="11" spans="1:6" x14ac:dyDescent="0.25">
      <c r="C11" s="302" t="s">
        <v>62</v>
      </c>
      <c r="D11" s="303"/>
      <c r="E11" s="311">
        <f>AVERAGE(E10:F10)</f>
        <v>0.83844388819357529</v>
      </c>
      <c r="F11" s="312"/>
    </row>
    <row r="12" spans="1:6" x14ac:dyDescent="0.25">
      <c r="C12" s="302" t="s">
        <v>63</v>
      </c>
      <c r="D12" s="303"/>
      <c r="E12" s="304">
        <f>E10-F10</f>
        <v>0.16624947851481009</v>
      </c>
      <c r="F12" s="305"/>
    </row>
    <row r="14" spans="1:6" x14ac:dyDescent="0.25">
      <c r="B14" s="70"/>
      <c r="C14" s="312" t="s">
        <v>18</v>
      </c>
      <c r="D14" s="312"/>
      <c r="E14" s="312"/>
      <c r="F14" s="312"/>
    </row>
    <row r="15" spans="1:6" ht="30" customHeight="1" x14ac:dyDescent="0.25">
      <c r="B15" s="70">
        <v>9</v>
      </c>
      <c r="C15" s="313" t="s">
        <v>178</v>
      </c>
      <c r="D15" s="314"/>
      <c r="E15" s="314"/>
      <c r="F15" s="315"/>
    </row>
    <row r="16" spans="1:6" s="82" customFormat="1" x14ac:dyDescent="0.25">
      <c r="A16" s="98"/>
      <c r="B16" s="80"/>
      <c r="C16" s="81"/>
      <c r="D16" s="319">
        <v>2017</v>
      </c>
      <c r="E16" s="320"/>
      <c r="F16" s="89"/>
    </row>
    <row r="17" spans="1:6" s="88" customFormat="1" ht="30" x14ac:dyDescent="0.25">
      <c r="A17" s="99" t="s">
        <v>54</v>
      </c>
      <c r="B17" s="84"/>
      <c r="C17" s="85"/>
      <c r="D17" s="86" t="s">
        <v>55</v>
      </c>
      <c r="E17" s="87" t="s">
        <v>185</v>
      </c>
      <c r="F17" s="87"/>
    </row>
    <row r="18" spans="1:6" x14ac:dyDescent="0.25">
      <c r="A18" s="97">
        <v>1</v>
      </c>
      <c r="B18" s="28">
        <v>1</v>
      </c>
      <c r="C18" s="16" t="s">
        <v>64</v>
      </c>
      <c r="D18" s="16">
        <f>COUNTIF('BASE DE DATOS 2017'!J:J,INSTITUCION!B18)</f>
        <v>23</v>
      </c>
      <c r="E18" s="21">
        <f>D18/SUM(D18:D19)</f>
        <v>0.45098039215686275</v>
      </c>
      <c r="F18" s="16"/>
    </row>
    <row r="19" spans="1:6" x14ac:dyDescent="0.25">
      <c r="A19" s="97">
        <v>0</v>
      </c>
      <c r="B19" s="28">
        <v>2</v>
      </c>
      <c r="C19" s="16" t="s">
        <v>65</v>
      </c>
      <c r="D19" s="16">
        <f>COUNTIF('BASE DE DATOS 2017'!J:J,INSTITUCION!B19)</f>
        <v>28</v>
      </c>
      <c r="E19" s="21">
        <f>D19/SUM(D18:D19)</f>
        <v>0.5490196078431373</v>
      </c>
      <c r="F19" s="16"/>
    </row>
    <row r="20" spans="1:6" x14ac:dyDescent="0.25">
      <c r="A20" s="97"/>
      <c r="B20" s="28"/>
      <c r="C20" s="16"/>
      <c r="D20" s="321">
        <f>((D18*A18)+(D19*A19))/(SUM(D18:D19)*A18)</f>
        <v>0.45098039215686275</v>
      </c>
      <c r="E20" s="322"/>
      <c r="F20" s="16"/>
    </row>
    <row r="21" spans="1:6" s="22" customFormat="1" x14ac:dyDescent="0.25">
      <c r="A21" s="100"/>
      <c r="B21" s="71"/>
      <c r="D21" s="23"/>
    </row>
    <row r="22" spans="1:6" s="22" customFormat="1" x14ac:dyDescent="0.25">
      <c r="A22" s="100"/>
      <c r="B22" s="71"/>
      <c r="D22" s="23"/>
    </row>
    <row r="23" spans="1:6" s="22" customFormat="1" x14ac:dyDescent="0.25">
      <c r="A23" s="100"/>
      <c r="B23" s="70"/>
      <c r="C23" s="312" t="s">
        <v>71</v>
      </c>
      <c r="D23" s="312"/>
      <c r="E23" s="312"/>
      <c r="F23" s="312"/>
    </row>
    <row r="24" spans="1:6" x14ac:dyDescent="0.25">
      <c r="A24" s="97"/>
      <c r="B24" s="72">
        <v>10</v>
      </c>
      <c r="C24" s="316" t="s">
        <v>66</v>
      </c>
      <c r="D24" s="316"/>
      <c r="E24" s="316"/>
      <c r="F24" s="316"/>
    </row>
    <row r="25" spans="1:6" ht="30" x14ac:dyDescent="0.25">
      <c r="A25" s="97"/>
      <c r="B25" s="28"/>
      <c r="C25" s="25"/>
      <c r="D25" s="20" t="s">
        <v>55</v>
      </c>
      <c r="E25" s="83" t="s">
        <v>185</v>
      </c>
      <c r="F25" s="25"/>
    </row>
    <row r="26" spans="1:6" x14ac:dyDescent="0.25">
      <c r="A26" s="97">
        <v>0</v>
      </c>
      <c r="B26" s="28">
        <v>1</v>
      </c>
      <c r="C26" s="16" t="s">
        <v>68</v>
      </c>
      <c r="D26" s="16">
        <f>COUNTIF('BASE DE DATOS 2017'!K:K,INSTITUCION!B26)</f>
        <v>12</v>
      </c>
      <c r="E26" s="21">
        <f>D26/(SUM(D$26:D$28))</f>
        <v>0.23529411764705882</v>
      </c>
      <c r="F26" s="26"/>
    </row>
    <row r="27" spans="1:6" x14ac:dyDescent="0.25">
      <c r="A27" s="97">
        <v>1</v>
      </c>
      <c r="B27" s="28">
        <v>2</v>
      </c>
      <c r="C27" s="16" t="s">
        <v>69</v>
      </c>
      <c r="D27" s="16">
        <f>COUNTIF('BASE DE DATOS 2017'!K:K,INSTITUCION!B27)</f>
        <v>36</v>
      </c>
      <c r="E27" s="21">
        <f>D27/(SUM(D$26:D$28))</f>
        <v>0.70588235294117652</v>
      </c>
      <c r="F27" s="16"/>
    </row>
    <row r="28" spans="1:6" x14ac:dyDescent="0.25">
      <c r="A28" s="97">
        <v>0</v>
      </c>
      <c r="B28" s="28">
        <v>3</v>
      </c>
      <c r="C28" s="16" t="s">
        <v>70</v>
      </c>
      <c r="D28" s="16">
        <f>COUNTIF('BASE DE DATOS 2017'!K:K,INSTITUCION!B28)</f>
        <v>3</v>
      </c>
      <c r="E28" s="21">
        <f>D28/(SUM(D$26:D$28))</f>
        <v>5.8823529411764705E-2</v>
      </c>
      <c r="F28" s="16"/>
    </row>
    <row r="29" spans="1:6" x14ac:dyDescent="0.25">
      <c r="D29" s="321">
        <f>((D26*A26)+(D27*A27)+(D28*A28))/(SUM(D26:D28)*A27)</f>
        <v>0.70588235294117652</v>
      </c>
      <c r="E29" s="322"/>
      <c r="F29" s="16"/>
    </row>
    <row r="30" spans="1:6" x14ac:dyDescent="0.25">
      <c r="E30" s="317"/>
      <c r="F30" s="318"/>
    </row>
  </sheetData>
  <mergeCells count="15">
    <mergeCell ref="C14:F14"/>
    <mergeCell ref="C15:F15"/>
    <mergeCell ref="C24:F24"/>
    <mergeCell ref="E30:F30"/>
    <mergeCell ref="C23:F23"/>
    <mergeCell ref="D16:E16"/>
    <mergeCell ref="D20:E20"/>
    <mergeCell ref="D29:E29"/>
    <mergeCell ref="C12:D12"/>
    <mergeCell ref="E12:F12"/>
    <mergeCell ref="C3:F3"/>
    <mergeCell ref="C4:F4"/>
    <mergeCell ref="E6:E8"/>
    <mergeCell ref="C11:D11"/>
    <mergeCell ref="E11:F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4"/>
  <sheetViews>
    <sheetView view="pageLayout" workbookViewId="0">
      <selection activeCell="D15" sqref="D15"/>
    </sheetView>
  </sheetViews>
  <sheetFormatPr baseColWidth="10" defaultRowHeight="15" x14ac:dyDescent="0.25"/>
  <cols>
    <col min="1" max="1" width="8.85546875" style="107" customWidth="1"/>
    <col min="2" max="2" width="4.85546875" style="76" customWidth="1"/>
    <col min="3" max="3" width="22.85546875" customWidth="1"/>
    <col min="8" max="8" width="9.28515625" customWidth="1"/>
  </cols>
  <sheetData>
    <row r="3" spans="1:6" ht="30.75" customHeight="1" x14ac:dyDescent="0.25">
      <c r="B3" s="75">
        <v>11</v>
      </c>
      <c r="C3" s="323" t="s">
        <v>179</v>
      </c>
      <c r="D3" s="323"/>
      <c r="E3" s="323"/>
      <c r="F3" s="324"/>
    </row>
    <row r="4" spans="1:6" x14ac:dyDescent="0.25">
      <c r="A4" s="105" t="s">
        <v>54</v>
      </c>
      <c r="B4" s="73"/>
      <c r="C4" s="15"/>
      <c r="D4" s="11" t="s">
        <v>55</v>
      </c>
      <c r="E4" s="27" t="s">
        <v>67</v>
      </c>
      <c r="F4" s="28"/>
    </row>
    <row r="5" spans="1:6" x14ac:dyDescent="0.25">
      <c r="A5" s="106">
        <v>1</v>
      </c>
      <c r="B5" s="68">
        <v>1</v>
      </c>
      <c r="C5" s="16" t="s">
        <v>64</v>
      </c>
      <c r="D5" s="17">
        <f>COUNTIF('BASE DE DATOS 2017'!L:L,ESPACIO!B5)</f>
        <v>48</v>
      </c>
      <c r="E5" s="29">
        <f>D5/SUM(D5:D6)</f>
        <v>0.94117647058823528</v>
      </c>
      <c r="F5" s="16"/>
    </row>
    <row r="6" spans="1:6" x14ac:dyDescent="0.25">
      <c r="A6" s="106">
        <v>0</v>
      </c>
      <c r="B6" s="68">
        <v>2</v>
      </c>
      <c r="C6" s="16" t="s">
        <v>65</v>
      </c>
      <c r="D6" s="17">
        <f>COUNTIF('BASE DE DATOS 2017'!L:L,ESPACIO!B6)</f>
        <v>3</v>
      </c>
      <c r="E6" s="29">
        <f>D6/SUM(D5:D6)</f>
        <v>5.8823529411764705E-2</v>
      </c>
      <c r="F6" s="16"/>
    </row>
    <row r="7" spans="1:6" x14ac:dyDescent="0.25">
      <c r="E7" s="311">
        <f>((D5*A5)+(D6*A6))/(SUM(D5:D6)*A5)</f>
        <v>0.94117647058823528</v>
      </c>
      <c r="F7" s="312"/>
    </row>
    <row r="10" spans="1:6" x14ac:dyDescent="0.25">
      <c r="B10" s="75">
        <v>12</v>
      </c>
      <c r="C10" s="325" t="s">
        <v>180</v>
      </c>
      <c r="D10" s="325"/>
      <c r="E10" s="325"/>
      <c r="F10" s="326"/>
    </row>
    <row r="11" spans="1:6" x14ac:dyDescent="0.25">
      <c r="A11" s="105" t="s">
        <v>54</v>
      </c>
      <c r="B11" s="73"/>
      <c r="C11" s="15"/>
      <c r="D11" s="11" t="s">
        <v>55</v>
      </c>
      <c r="E11" s="27" t="s">
        <v>67</v>
      </c>
      <c r="F11" s="28"/>
    </row>
    <row r="12" spans="1:6" x14ac:dyDescent="0.25">
      <c r="A12" s="106">
        <v>1</v>
      </c>
      <c r="B12" s="68">
        <v>1</v>
      </c>
      <c r="C12" s="16" t="s">
        <v>72</v>
      </c>
      <c r="D12" s="17">
        <f>COUNTIF('BASE DE DATOS 2017'!M:M,ESPACIO!B12)</f>
        <v>33</v>
      </c>
      <c r="E12" s="30">
        <f>D12/SUM(D$12:D$15)</f>
        <v>0.6470588235294118</v>
      </c>
      <c r="F12" s="16"/>
    </row>
    <row r="13" spans="1:6" x14ac:dyDescent="0.25">
      <c r="A13" s="106">
        <v>0.5</v>
      </c>
      <c r="B13" s="68">
        <v>2</v>
      </c>
      <c r="C13" s="16" t="s">
        <v>73</v>
      </c>
      <c r="D13" s="17">
        <f>COUNTIF('BASE DE DATOS 2017'!M:M,ESPACIO!B13)</f>
        <v>9</v>
      </c>
      <c r="E13" s="30">
        <f t="shared" ref="E13:E15" si="0">D13/SUM(D$12:D$15)</f>
        <v>0.17647058823529413</v>
      </c>
      <c r="F13" s="16"/>
    </row>
    <row r="14" spans="1:6" x14ac:dyDescent="0.25">
      <c r="A14" s="106">
        <v>0</v>
      </c>
      <c r="B14" s="68">
        <v>3</v>
      </c>
      <c r="C14" s="16" t="s">
        <v>74</v>
      </c>
      <c r="D14" s="17">
        <f>COUNTIF('BASE DE DATOS 2017'!M:M,ESPACIO!B14)</f>
        <v>2</v>
      </c>
      <c r="E14" s="30">
        <f t="shared" si="0"/>
        <v>3.9215686274509803E-2</v>
      </c>
      <c r="F14" s="16"/>
    </row>
    <row r="15" spans="1:6" x14ac:dyDescent="0.25">
      <c r="A15" s="106">
        <v>0.5</v>
      </c>
      <c r="B15" s="68">
        <v>4</v>
      </c>
      <c r="C15" s="16" t="s">
        <v>75</v>
      </c>
      <c r="D15" s="17">
        <f>COUNTIF('BASE DE DATOS 2017'!M:M,ESPACIO!B15)</f>
        <v>7</v>
      </c>
      <c r="E15" s="30">
        <f t="shared" si="0"/>
        <v>0.13725490196078433</v>
      </c>
      <c r="F15" s="16"/>
    </row>
    <row r="16" spans="1:6" x14ac:dyDescent="0.25">
      <c r="E16" s="311">
        <f>((D12*A12)+(D13*A13)+(D14*A14)+(D15*A15))/(SUM(D12:D15)*A12)</f>
        <v>0.80392156862745101</v>
      </c>
      <c r="F16" s="312"/>
    </row>
    <row r="17" spans="1:14" x14ac:dyDescent="0.25">
      <c r="N17" t="s">
        <v>255</v>
      </c>
    </row>
    <row r="19" spans="1:14" x14ac:dyDescent="0.25">
      <c r="B19" s="75">
        <v>13</v>
      </c>
      <c r="C19" s="325" t="s">
        <v>181</v>
      </c>
      <c r="D19" s="325"/>
      <c r="E19" s="325"/>
      <c r="F19" s="326"/>
    </row>
    <row r="20" spans="1:14" x14ac:dyDescent="0.25">
      <c r="A20" s="105" t="s">
        <v>54</v>
      </c>
      <c r="B20" s="73"/>
      <c r="C20" s="15"/>
      <c r="D20" s="11" t="s">
        <v>55</v>
      </c>
      <c r="E20" s="27" t="s">
        <v>67</v>
      </c>
      <c r="F20" s="28"/>
      <c r="M20" t="s">
        <v>254</v>
      </c>
    </row>
    <row r="21" spans="1:14" x14ac:dyDescent="0.25">
      <c r="A21" s="106">
        <v>1</v>
      </c>
      <c r="B21" s="68">
        <v>1</v>
      </c>
      <c r="C21" s="16" t="s">
        <v>76</v>
      </c>
      <c r="D21" s="17">
        <f>COUNTIF('BASE DE DATOS 2017'!N:N,ESPACIO!B21)</f>
        <v>29</v>
      </c>
      <c r="E21" s="30">
        <f>D21/SUM(D21:D24)</f>
        <v>0.56862745098039214</v>
      </c>
      <c r="F21" s="16"/>
    </row>
    <row r="22" spans="1:14" x14ac:dyDescent="0.25">
      <c r="A22" s="106">
        <v>0.66666666666666663</v>
      </c>
      <c r="B22" s="68">
        <v>2</v>
      </c>
      <c r="C22" s="16" t="s">
        <v>77</v>
      </c>
      <c r="D22" s="17">
        <f>COUNTIF('BASE DE DATOS 2017'!N:N,ESPACIO!B22)</f>
        <v>15</v>
      </c>
      <c r="E22" s="30">
        <f>D22/SUM(D21:D24)</f>
        <v>0.29411764705882354</v>
      </c>
      <c r="F22" s="16"/>
      <c r="M22" t="s">
        <v>254</v>
      </c>
    </row>
    <row r="23" spans="1:14" x14ac:dyDescent="0.25">
      <c r="A23" s="106">
        <v>0.33333333333333331</v>
      </c>
      <c r="B23" s="68">
        <v>3</v>
      </c>
      <c r="C23" s="16" t="s">
        <v>78</v>
      </c>
      <c r="D23" s="17">
        <f>COUNTIF('BASE DE DATOS 2017'!N:N,ESPACIO!B23)</f>
        <v>7</v>
      </c>
      <c r="E23" s="30">
        <f>D23/SUM(D21:D24)</f>
        <v>0.13725490196078433</v>
      </c>
      <c r="F23" s="16"/>
    </row>
    <row r="24" spans="1:14" x14ac:dyDescent="0.25">
      <c r="A24" s="106">
        <v>0</v>
      </c>
      <c r="B24" s="68">
        <v>4</v>
      </c>
      <c r="C24" s="16" t="s">
        <v>79</v>
      </c>
      <c r="D24" s="17">
        <f>COUNTIF('BASE DE DATOS 2017'!N:N,ESPACIO!B24)</f>
        <v>0</v>
      </c>
      <c r="E24" s="30">
        <f>D24/SUM(D21:D24)</f>
        <v>0</v>
      </c>
      <c r="F24" s="16"/>
    </row>
    <row r="25" spans="1:14" x14ac:dyDescent="0.25">
      <c r="E25" s="311">
        <f>((D21*A21)+(D22*A22)+(D23*A23)+(D24*A24))/(SUM(D21:D24)*A21)</f>
        <v>0.81045751633986929</v>
      </c>
      <c r="F25" s="312"/>
    </row>
    <row r="28" spans="1:14" x14ac:dyDescent="0.25">
      <c r="B28" s="77"/>
      <c r="C28" s="312" t="s">
        <v>22</v>
      </c>
      <c r="D28" s="312"/>
      <c r="E28" s="312"/>
      <c r="F28" s="312"/>
    </row>
    <row r="29" spans="1:14" ht="32.25" customHeight="1" x14ac:dyDescent="0.25">
      <c r="B29" s="77">
        <v>14</v>
      </c>
      <c r="C29" s="313" t="s">
        <v>182</v>
      </c>
      <c r="D29" s="314"/>
      <c r="E29" s="314"/>
      <c r="F29" s="315"/>
    </row>
    <row r="30" spans="1:14" x14ac:dyDescent="0.25">
      <c r="A30" s="105" t="s">
        <v>54</v>
      </c>
      <c r="B30" s="68"/>
      <c r="C30" s="33"/>
      <c r="D30" s="31" t="s">
        <v>55</v>
      </c>
      <c r="E30" s="27" t="s">
        <v>67</v>
      </c>
      <c r="F30" s="33"/>
    </row>
    <row r="31" spans="1:14" x14ac:dyDescent="0.25">
      <c r="A31" s="105">
        <v>1</v>
      </c>
      <c r="B31" s="68">
        <v>1</v>
      </c>
      <c r="C31" s="34" t="s">
        <v>76</v>
      </c>
      <c r="D31" s="33">
        <f>COUNTIF('BASE DE DATOS 2017'!O:O,ESPACIO!B31)</f>
        <v>29</v>
      </c>
      <c r="E31" s="30">
        <f>D31/SUM(D31:D34)</f>
        <v>0.56862745098039214</v>
      </c>
      <c r="F31" s="33"/>
    </row>
    <row r="32" spans="1:14" x14ac:dyDescent="0.25">
      <c r="A32" s="105">
        <v>0.66666666666666663</v>
      </c>
      <c r="B32" s="68">
        <v>2</v>
      </c>
      <c r="C32" s="34" t="s">
        <v>77</v>
      </c>
      <c r="D32" s="33">
        <f>COUNTIF('BASE DE DATOS 2017'!O:O,ESPACIO!B32)</f>
        <v>21</v>
      </c>
      <c r="E32" s="30">
        <f>D32/SUM(D31:D34)</f>
        <v>0.41176470588235292</v>
      </c>
      <c r="F32" s="33"/>
    </row>
    <row r="33" spans="1:6" x14ac:dyDescent="0.25">
      <c r="A33" s="106">
        <v>0.33333333333333331</v>
      </c>
      <c r="B33" s="68">
        <v>3</v>
      </c>
      <c r="C33" s="34" t="s">
        <v>78</v>
      </c>
      <c r="D33" s="33">
        <f>COUNTIF('BASE DE DATOS 2017'!O:O,ESPACIO!B33)</f>
        <v>0</v>
      </c>
      <c r="E33" s="30">
        <f>D33/SUM(D31:D34)</f>
        <v>0</v>
      </c>
      <c r="F33" s="33"/>
    </row>
    <row r="34" spans="1:6" x14ac:dyDescent="0.25">
      <c r="A34" s="106">
        <v>0</v>
      </c>
      <c r="B34" s="68">
        <v>4</v>
      </c>
      <c r="C34" s="34" t="s">
        <v>79</v>
      </c>
      <c r="D34" s="33">
        <f>COUNTIF('BASE DE DATOS 2017'!O:O,ESPACIO!B34)</f>
        <v>1</v>
      </c>
      <c r="E34" s="30">
        <f>D34/SUM(D31:D34)</f>
        <v>1.9607843137254902E-2</v>
      </c>
      <c r="F34" s="33"/>
    </row>
    <row r="35" spans="1:6" x14ac:dyDescent="0.25">
      <c r="A35" s="106"/>
      <c r="B35" s="68"/>
      <c r="C35" s="34"/>
      <c r="D35" s="14">
        <f>((D31*A31)+(D32*A32)+(D33*A33)+(D34*A34))/(SUM(D31:D34)*A31)</f>
        <v>0.84313725490196079</v>
      </c>
      <c r="E35" s="16"/>
      <c r="F35" s="16"/>
    </row>
    <row r="36" spans="1:6" x14ac:dyDescent="0.25">
      <c r="A36" s="106"/>
      <c r="B36" s="77">
        <v>15</v>
      </c>
      <c r="C36" s="327" t="s">
        <v>80</v>
      </c>
      <c r="D36" s="328"/>
      <c r="E36" s="328"/>
      <c r="F36" s="328"/>
    </row>
    <row r="37" spans="1:6" x14ac:dyDescent="0.25">
      <c r="A37" s="106"/>
      <c r="B37" s="68"/>
      <c r="C37" s="35"/>
      <c r="D37" s="32" t="s">
        <v>55</v>
      </c>
      <c r="E37" s="27" t="s">
        <v>67</v>
      </c>
      <c r="F37" s="35"/>
    </row>
    <row r="38" spans="1:6" x14ac:dyDescent="0.25">
      <c r="A38" s="105">
        <v>1</v>
      </c>
      <c r="B38" s="68">
        <v>1</v>
      </c>
      <c r="C38" s="34" t="s">
        <v>76</v>
      </c>
      <c r="D38" s="33">
        <f>COUNTIF('BASE DE DATOS 2017'!P:P,ESPACIO!B38)</f>
        <v>43</v>
      </c>
      <c r="E38" s="30">
        <f>D38/SUM(D38:D41)</f>
        <v>0.84313725490196079</v>
      </c>
      <c r="F38" s="33"/>
    </row>
    <row r="39" spans="1:6" x14ac:dyDescent="0.25">
      <c r="A39" s="105">
        <v>0.66666666666666663</v>
      </c>
      <c r="B39" s="68">
        <v>2</v>
      </c>
      <c r="C39" s="34" t="s">
        <v>77</v>
      </c>
      <c r="D39" s="33">
        <f>COUNTIF('BASE DE DATOS 2017'!P:P,ESPACIO!B39)</f>
        <v>7</v>
      </c>
      <c r="E39" s="30">
        <f>D39/SUM(D38:D41)</f>
        <v>0.13725490196078433</v>
      </c>
      <c r="F39" s="33"/>
    </row>
    <row r="40" spans="1:6" x14ac:dyDescent="0.25">
      <c r="A40" s="106">
        <v>0.33333333333333331</v>
      </c>
      <c r="B40" s="68">
        <v>3</v>
      </c>
      <c r="C40" s="34" t="s">
        <v>78</v>
      </c>
      <c r="D40" s="33">
        <f>COUNTIF('BASE DE DATOS 2017'!P:P,ESPACIO!B40)</f>
        <v>1</v>
      </c>
      <c r="E40" s="30">
        <f>D40/SUM(D38:D41)</f>
        <v>1.9607843137254902E-2</v>
      </c>
      <c r="F40" s="33"/>
    </row>
    <row r="41" spans="1:6" x14ac:dyDescent="0.25">
      <c r="A41" s="106">
        <v>0</v>
      </c>
      <c r="B41" s="68">
        <v>4</v>
      </c>
      <c r="C41" s="34" t="s">
        <v>79</v>
      </c>
      <c r="D41" s="33">
        <f>COUNTIF('BASE DE DATOS 2017'!P:P,ESPACIO!B41)</f>
        <v>0</v>
      </c>
      <c r="E41" s="30">
        <f>D41/SUM(D38:D41)</f>
        <v>0</v>
      </c>
      <c r="F41" s="16"/>
    </row>
    <row r="42" spans="1:6" x14ac:dyDescent="0.25">
      <c r="D42" s="14">
        <f>((D38*A38)+(D39*A39)+(D40*A40)+(D41*A41))/(SUM(D38:D41)*A38)</f>
        <v>0.94117647058823528</v>
      </c>
      <c r="E42" s="16"/>
      <c r="F42" s="16"/>
    </row>
    <row r="43" spans="1:6" x14ac:dyDescent="0.25">
      <c r="E43" s="311">
        <f>AVERAGE(D35,D42)</f>
        <v>0.89215686274509798</v>
      </c>
      <c r="F43" s="312"/>
    </row>
    <row r="45" spans="1:6" x14ac:dyDescent="0.25">
      <c r="B45" s="75"/>
      <c r="C45" s="329" t="s">
        <v>23</v>
      </c>
      <c r="D45" s="329"/>
      <c r="E45" s="329"/>
      <c r="F45" s="330"/>
    </row>
    <row r="46" spans="1:6" ht="30.75" customHeight="1" x14ac:dyDescent="0.25">
      <c r="B46" s="75">
        <v>16</v>
      </c>
      <c r="C46" s="323" t="s">
        <v>81</v>
      </c>
      <c r="D46" s="323"/>
      <c r="E46" s="323"/>
      <c r="F46" s="324"/>
    </row>
    <row r="47" spans="1:6" x14ac:dyDescent="0.25">
      <c r="A47" s="105" t="s">
        <v>54</v>
      </c>
      <c r="B47" s="73"/>
      <c r="C47" s="15"/>
      <c r="D47" s="11" t="s">
        <v>55</v>
      </c>
      <c r="E47" s="27" t="s">
        <v>67</v>
      </c>
      <c r="F47" s="28"/>
    </row>
    <row r="48" spans="1:6" x14ac:dyDescent="0.25">
      <c r="A48" s="105">
        <v>1</v>
      </c>
      <c r="B48" s="68">
        <v>1</v>
      </c>
      <c r="C48" s="34" t="s">
        <v>76</v>
      </c>
      <c r="D48" s="17">
        <f>COUNTIF('BASE DE DATOS 2017'!Q:Q,ESPACIO!B48)</f>
        <v>43</v>
      </c>
      <c r="E48" s="30">
        <f>D48/SUM(D48:D51)</f>
        <v>0.84313725490196079</v>
      </c>
      <c r="F48" s="16"/>
    </row>
    <row r="49" spans="1:6" x14ac:dyDescent="0.25">
      <c r="A49" s="105">
        <v>0.66666666666666663</v>
      </c>
      <c r="B49" s="68">
        <v>2</v>
      </c>
      <c r="C49" s="34" t="s">
        <v>77</v>
      </c>
      <c r="D49" s="17">
        <f>COUNTIF('BASE DE DATOS 2017'!Q:Q,ESPACIO!B49)</f>
        <v>8</v>
      </c>
      <c r="E49" s="30">
        <f>D49/SUM(D48:D51)</f>
        <v>0.15686274509803921</v>
      </c>
      <c r="F49" s="16"/>
    </row>
    <row r="50" spans="1:6" x14ac:dyDescent="0.25">
      <c r="A50" s="106">
        <v>0.33333333333333331</v>
      </c>
      <c r="B50" s="68">
        <v>3</v>
      </c>
      <c r="C50" s="34" t="s">
        <v>78</v>
      </c>
      <c r="D50" s="17">
        <f>COUNTIF('BASE DE DATOS 2017'!Q:Q,ESPACIO!B50)</f>
        <v>0</v>
      </c>
      <c r="E50" s="30">
        <f>D50/SUM(D48:D51)</f>
        <v>0</v>
      </c>
      <c r="F50" s="16"/>
    </row>
    <row r="51" spans="1:6" x14ac:dyDescent="0.25">
      <c r="A51" s="106">
        <v>0</v>
      </c>
      <c r="B51" s="68">
        <v>4</v>
      </c>
      <c r="C51" s="34" t="s">
        <v>79</v>
      </c>
      <c r="D51" s="17">
        <f>COUNTIF('BASE DE DATOS 2017'!Q:Q,ESPACIO!B51)</f>
        <v>0</v>
      </c>
      <c r="E51" s="30">
        <f>D51/SUM(D48:D51)</f>
        <v>0</v>
      </c>
      <c r="F51" s="16"/>
    </row>
    <row r="52" spans="1:6" x14ac:dyDescent="0.25">
      <c r="D52" s="36">
        <f>((D48*A48)+(D49*A49)+(D50*A50)+(D51*A51))/(SUM(D48:D51)*A48)</f>
        <v>0.94771241830065367</v>
      </c>
      <c r="E52" s="37"/>
      <c r="F52" s="22"/>
    </row>
    <row r="53" spans="1:6" x14ac:dyDescent="0.25">
      <c r="B53" s="75">
        <v>17</v>
      </c>
      <c r="C53" s="323" t="s">
        <v>82</v>
      </c>
      <c r="D53" s="323"/>
      <c r="E53" s="335"/>
      <c r="F53" s="336"/>
    </row>
    <row r="54" spans="1:6" x14ac:dyDescent="0.25">
      <c r="A54" s="105" t="s">
        <v>54</v>
      </c>
      <c r="B54" s="73"/>
      <c r="C54" s="15"/>
      <c r="D54" s="11" t="s">
        <v>55</v>
      </c>
      <c r="E54" s="27" t="s">
        <v>67</v>
      </c>
      <c r="F54" s="28"/>
    </row>
    <row r="55" spans="1:6" x14ac:dyDescent="0.25">
      <c r="A55" s="105">
        <v>1</v>
      </c>
      <c r="B55" s="68">
        <v>1</v>
      </c>
      <c r="C55" s="34" t="s">
        <v>76</v>
      </c>
      <c r="D55" s="17">
        <f>COUNTIF('BASE DE DATOS 2017'!R:R,ESPACIO!B55)</f>
        <v>42</v>
      </c>
      <c r="E55" s="30">
        <f>D55/SUM(D55:D58)</f>
        <v>0.82352941176470584</v>
      </c>
      <c r="F55" s="16"/>
    </row>
    <row r="56" spans="1:6" x14ac:dyDescent="0.25">
      <c r="A56" s="105">
        <v>0.66666666666666663</v>
      </c>
      <c r="B56" s="68">
        <v>2</v>
      </c>
      <c r="C56" s="34" t="s">
        <v>77</v>
      </c>
      <c r="D56" s="17">
        <f>COUNTIF('BASE DE DATOS 2017'!R:R,ESPACIO!B56)</f>
        <v>9</v>
      </c>
      <c r="E56" s="30">
        <f>D56/SUM(D55:D58)</f>
        <v>0.17647058823529413</v>
      </c>
      <c r="F56" s="16"/>
    </row>
    <row r="57" spans="1:6" x14ac:dyDescent="0.25">
      <c r="A57" s="106">
        <v>0.33333333333333331</v>
      </c>
      <c r="B57" s="68">
        <v>3</v>
      </c>
      <c r="C57" s="34" t="s">
        <v>78</v>
      </c>
      <c r="D57" s="17">
        <f>COUNTIF('BASE DE DATOS 2017'!R:R,ESPACIO!B57)</f>
        <v>0</v>
      </c>
      <c r="E57" s="30">
        <f>D57/SUM(D55:D58)</f>
        <v>0</v>
      </c>
      <c r="F57" s="16"/>
    </row>
    <row r="58" spans="1:6" x14ac:dyDescent="0.25">
      <c r="A58" s="106">
        <v>0</v>
      </c>
      <c r="B58" s="68">
        <v>4</v>
      </c>
      <c r="C58" s="34" t="s">
        <v>79</v>
      </c>
      <c r="D58" s="17">
        <f>COUNTIF('BASE DE DATOS 2017'!R:R,ESPACIO!B58)</f>
        <v>0</v>
      </c>
      <c r="E58" s="30">
        <f>D58/SUM(D55:D58)</f>
        <v>0</v>
      </c>
      <c r="F58" s="16"/>
    </row>
    <row r="59" spans="1:6" x14ac:dyDescent="0.25">
      <c r="D59" s="36">
        <f>((D55*A55)+(D56*A56)+(D57*A57)+(D58*A58))/(SUM(D55:D58)*A55)</f>
        <v>0.94117647058823528</v>
      </c>
      <c r="E59" s="337"/>
      <c r="F59" s="337"/>
    </row>
    <row r="60" spans="1:6" x14ac:dyDescent="0.25">
      <c r="E60" s="311">
        <f>AVERAGE(D52,D59)</f>
        <v>0.94444444444444442</v>
      </c>
      <c r="F60" s="312"/>
    </row>
    <row r="62" spans="1:6" x14ac:dyDescent="0.25">
      <c r="B62" s="75"/>
      <c r="C62" s="329" t="s">
        <v>89</v>
      </c>
      <c r="D62" s="329"/>
      <c r="E62" s="329"/>
      <c r="F62" s="330"/>
    </row>
    <row r="63" spans="1:6" ht="42" customHeight="1" x14ac:dyDescent="0.25">
      <c r="A63" s="106"/>
      <c r="B63" s="74">
        <v>18</v>
      </c>
      <c r="C63" s="334" t="s">
        <v>88</v>
      </c>
      <c r="D63" s="334"/>
      <c r="E63" s="334"/>
      <c r="F63" s="334"/>
    </row>
    <row r="64" spans="1:6" x14ac:dyDescent="0.25">
      <c r="A64" s="105" t="s">
        <v>54</v>
      </c>
      <c r="B64" s="68"/>
      <c r="C64" s="35"/>
      <c r="D64" s="20" t="s">
        <v>55</v>
      </c>
      <c r="E64" s="27" t="s">
        <v>67</v>
      </c>
      <c r="F64" s="35"/>
    </row>
    <row r="65" spans="1:6" ht="31.5" customHeight="1" x14ac:dyDescent="0.25">
      <c r="A65" s="105">
        <v>1</v>
      </c>
      <c r="B65" s="68">
        <v>1</v>
      </c>
      <c r="C65" s="34" t="s">
        <v>76</v>
      </c>
      <c r="D65" s="33">
        <f>COUNTIF('BASE DE DATOS 2017'!S:S,ESPACIO!B65)</f>
        <v>29</v>
      </c>
      <c r="E65" s="30">
        <f>D65/SUM(D65:D68)</f>
        <v>0.56862745098039214</v>
      </c>
      <c r="F65" s="33"/>
    </row>
    <row r="66" spans="1:6" x14ac:dyDescent="0.25">
      <c r="A66" s="105">
        <v>0.66666666666666663</v>
      </c>
      <c r="B66" s="68">
        <v>2</v>
      </c>
      <c r="C66" s="34" t="s">
        <v>77</v>
      </c>
      <c r="D66" s="33">
        <f>COUNTIF('BASE DE DATOS 2017'!S:S,ESPACIO!B66)</f>
        <v>22</v>
      </c>
      <c r="E66" s="30">
        <f>D66/SUM(D65:D68)</f>
        <v>0.43137254901960786</v>
      </c>
      <c r="F66" s="33"/>
    </row>
    <row r="67" spans="1:6" x14ac:dyDescent="0.25">
      <c r="A67" s="106">
        <v>0.33333333333333331</v>
      </c>
      <c r="B67" s="68">
        <v>3</v>
      </c>
      <c r="C67" s="34" t="s">
        <v>78</v>
      </c>
      <c r="D67" s="33">
        <f>COUNTIF('BASE DE DATOS 2017'!S:S,ESPACIO!B67)</f>
        <v>0</v>
      </c>
      <c r="E67" s="30">
        <f>D67/SUM(D65:D68)</f>
        <v>0</v>
      </c>
      <c r="F67" s="33"/>
    </row>
    <row r="68" spans="1:6" x14ac:dyDescent="0.25">
      <c r="A68" s="106">
        <v>0</v>
      </c>
      <c r="B68" s="68">
        <v>4</v>
      </c>
      <c r="C68" s="34" t="s">
        <v>79</v>
      </c>
      <c r="D68" s="33">
        <f>COUNTIF('BASE DE DATOS 2017'!S:S,ESPACIO!B68)</f>
        <v>0</v>
      </c>
      <c r="E68" s="30">
        <f>D68/SUM(D65:D68)</f>
        <v>0</v>
      </c>
      <c r="F68" s="16"/>
    </row>
    <row r="69" spans="1:6" x14ac:dyDescent="0.25">
      <c r="D69" s="78">
        <f>((D65*A65)+(D66*A66)+(D67*A67)+(D68*A68))/(SUM(D65:D68)*A65)</f>
        <v>0.85620915032679734</v>
      </c>
      <c r="E69" s="16"/>
      <c r="F69" s="16"/>
    </row>
    <row r="71" spans="1:6" x14ac:dyDescent="0.25">
      <c r="B71" s="75"/>
      <c r="C71" s="329" t="s">
        <v>83</v>
      </c>
      <c r="D71" s="329"/>
      <c r="E71" s="329"/>
      <c r="F71" s="330"/>
    </row>
    <row r="72" spans="1:6" x14ac:dyDescent="0.25">
      <c r="B72" s="74">
        <v>19</v>
      </c>
      <c r="C72" s="323" t="s">
        <v>84</v>
      </c>
      <c r="D72" s="323"/>
      <c r="E72" s="323"/>
      <c r="F72" s="324"/>
    </row>
    <row r="73" spans="1:6" ht="13.5" customHeight="1" x14ac:dyDescent="0.25">
      <c r="A73" s="105" t="s">
        <v>54</v>
      </c>
      <c r="B73" s="73"/>
      <c r="C73" s="15"/>
      <c r="D73" s="11" t="s">
        <v>55</v>
      </c>
      <c r="E73" s="27" t="s">
        <v>67</v>
      </c>
      <c r="F73" s="28"/>
    </row>
    <row r="74" spans="1:6" x14ac:dyDescent="0.25">
      <c r="A74" s="106">
        <v>1</v>
      </c>
      <c r="B74" s="68">
        <v>1</v>
      </c>
      <c r="C74" s="16" t="s">
        <v>64</v>
      </c>
      <c r="D74" s="17">
        <f>COUNTIF('BASE DE DATOS 2017'!T:T,ESPACIO!B74)</f>
        <v>42</v>
      </c>
      <c r="E74" s="30">
        <f>D74/SUM(D74:D75)</f>
        <v>0.82352941176470584</v>
      </c>
      <c r="F74" s="16"/>
    </row>
    <row r="75" spans="1:6" ht="30.75" customHeight="1" x14ac:dyDescent="0.25">
      <c r="A75" s="106">
        <v>0</v>
      </c>
      <c r="B75" s="68">
        <v>2</v>
      </c>
      <c r="C75" s="16" t="s">
        <v>65</v>
      </c>
      <c r="D75" s="17">
        <f>COUNTIF('BASE DE DATOS 2017'!T:T,ESPACIO!B75)</f>
        <v>9</v>
      </c>
      <c r="E75" s="30">
        <f>D75/SUM(D74:D75)</f>
        <v>0.17647058823529413</v>
      </c>
      <c r="F75" s="16"/>
    </row>
    <row r="76" spans="1:6" x14ac:dyDescent="0.25">
      <c r="D76" s="40">
        <f>((D74*A74)+(D75*A75))/(SUM(D74:D75)*A74)</f>
        <v>0.82352941176470584</v>
      </c>
      <c r="E76" s="42"/>
      <c r="F76" s="43"/>
    </row>
    <row r="77" spans="1:6" ht="31.5" customHeight="1" x14ac:dyDescent="0.25">
      <c r="B77" s="74">
        <v>20</v>
      </c>
      <c r="C77" s="331" t="s">
        <v>183</v>
      </c>
      <c r="D77" s="331"/>
      <c r="E77" s="331"/>
      <c r="F77" s="331"/>
    </row>
    <row r="78" spans="1:6" x14ac:dyDescent="0.25">
      <c r="A78" s="105" t="s">
        <v>54</v>
      </c>
      <c r="B78" s="73"/>
      <c r="C78" s="15"/>
      <c r="D78" s="11" t="s">
        <v>55</v>
      </c>
      <c r="E78" s="27" t="s">
        <v>67</v>
      </c>
      <c r="F78" s="28"/>
    </row>
    <row r="79" spans="1:6" ht="26.25" x14ac:dyDescent="0.25">
      <c r="A79" s="106">
        <v>1</v>
      </c>
      <c r="B79" s="68">
        <v>1</v>
      </c>
      <c r="C79" s="41" t="s">
        <v>85</v>
      </c>
      <c r="D79" s="17">
        <f>COUNTIF('BASE DE DATOS 2017'!U:U,ESPACIO!B79)</f>
        <v>31</v>
      </c>
      <c r="E79" s="30">
        <f>D79/SUM(D79:D81)</f>
        <v>0.60784313725490191</v>
      </c>
      <c r="F79" s="16"/>
    </row>
    <row r="80" spans="1:6" ht="26.25" x14ac:dyDescent="0.25">
      <c r="A80" s="106">
        <v>0.5</v>
      </c>
      <c r="B80" s="68">
        <v>2</v>
      </c>
      <c r="C80" s="41" t="s">
        <v>86</v>
      </c>
      <c r="D80" s="17">
        <f>COUNTIF('BASE DE DATOS 2017'!U:U,ESPACIO!B80)</f>
        <v>8</v>
      </c>
      <c r="E80" s="30">
        <f>D80/SUM(D79:D81)</f>
        <v>0.15686274509803921</v>
      </c>
      <c r="F80" s="16"/>
    </row>
    <row r="81" spans="1:6" ht="26.25" x14ac:dyDescent="0.25">
      <c r="A81" s="106">
        <v>0</v>
      </c>
      <c r="B81" s="68">
        <v>3</v>
      </c>
      <c r="C81" s="41" t="s">
        <v>87</v>
      </c>
      <c r="D81" s="17">
        <f>COUNTIF('BASE DE DATOS 2017'!U:U,ESPACIO!B81)</f>
        <v>12</v>
      </c>
      <c r="E81" s="30">
        <f>D81/SUM(D79:D81)</f>
        <v>0.23529411764705882</v>
      </c>
      <c r="F81" s="16"/>
    </row>
    <row r="82" spans="1:6" x14ac:dyDescent="0.25">
      <c r="D82" s="36">
        <f>((D79*A79)+(D80*A80))/SUM(D79:D81)</f>
        <v>0.68627450980392157</v>
      </c>
      <c r="E82" s="42"/>
      <c r="F82" s="43"/>
    </row>
    <row r="83" spans="1:6" x14ac:dyDescent="0.25">
      <c r="E83" s="332">
        <f>AVERAGE(D76,D82)</f>
        <v>0.75490196078431371</v>
      </c>
      <c r="F83" s="333"/>
    </row>
    <row r="84" spans="1:6" x14ac:dyDescent="0.25">
      <c r="E84" s="44"/>
      <c r="F84" s="38"/>
    </row>
  </sheetData>
  <mergeCells count="21">
    <mergeCell ref="C77:F77"/>
    <mergeCell ref="E83:F83"/>
    <mergeCell ref="C63:F63"/>
    <mergeCell ref="C53:F53"/>
    <mergeCell ref="E59:F59"/>
    <mergeCell ref="E60:F60"/>
    <mergeCell ref="C71:F71"/>
    <mergeCell ref="C72:F72"/>
    <mergeCell ref="C62:F62"/>
    <mergeCell ref="C46:F46"/>
    <mergeCell ref="C3:F3"/>
    <mergeCell ref="E7:F7"/>
    <mergeCell ref="C10:F10"/>
    <mergeCell ref="E16:F16"/>
    <mergeCell ref="C19:F19"/>
    <mergeCell ref="E25:F25"/>
    <mergeCell ref="C28:F28"/>
    <mergeCell ref="C29:F29"/>
    <mergeCell ref="C36:F36"/>
    <mergeCell ref="E43:F43"/>
    <mergeCell ref="C45:F45"/>
  </mergeCells>
  <pageMargins left="0.7" right="0.7" top="0.75" bottom="0.56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view="pageLayout" topLeftCell="A22" workbookViewId="0">
      <selection activeCell="A73" sqref="A73"/>
    </sheetView>
  </sheetViews>
  <sheetFormatPr baseColWidth="10" defaultRowHeight="15" x14ac:dyDescent="0.25"/>
  <cols>
    <col min="1" max="1" width="7.7109375" style="102" customWidth="1"/>
    <col min="2" max="2" width="5.42578125" customWidth="1"/>
    <col min="3" max="3" width="19.5703125" customWidth="1"/>
    <col min="8" max="8" width="9.85546875" customWidth="1"/>
  </cols>
  <sheetData>
    <row r="2" spans="1:6" ht="13.5" customHeight="1" x14ac:dyDescent="0.25">
      <c r="A2" s="104"/>
      <c r="B2" s="19">
        <v>21</v>
      </c>
      <c r="C2" s="328" t="s">
        <v>90</v>
      </c>
      <c r="D2" s="328"/>
      <c r="E2" s="328"/>
      <c r="F2" s="328"/>
    </row>
    <row r="3" spans="1:6" x14ac:dyDescent="0.25">
      <c r="A3" s="103" t="s">
        <v>54</v>
      </c>
      <c r="B3" s="16"/>
      <c r="C3" s="35"/>
      <c r="D3" s="32" t="s">
        <v>55</v>
      </c>
      <c r="E3" s="45" t="s">
        <v>67</v>
      </c>
      <c r="F3" s="35"/>
    </row>
    <row r="4" spans="1:6" x14ac:dyDescent="0.25">
      <c r="A4" s="105">
        <v>1</v>
      </c>
      <c r="B4" s="16">
        <v>1</v>
      </c>
      <c r="C4" s="34" t="s">
        <v>76</v>
      </c>
      <c r="D4" s="33">
        <f>COUNTIF('BASE DE DATOS 2017'!V:V,B4)</f>
        <v>20</v>
      </c>
      <c r="E4" s="46">
        <f>D4/SUM(D4:D7)</f>
        <v>0.7407407407407407</v>
      </c>
      <c r="F4" s="33"/>
    </row>
    <row r="5" spans="1:6" x14ac:dyDescent="0.25">
      <c r="A5" s="105">
        <v>0.66666666666666663</v>
      </c>
      <c r="B5" s="16">
        <v>2</v>
      </c>
      <c r="C5" s="34" t="s">
        <v>77</v>
      </c>
      <c r="D5" s="33">
        <f>COUNTIF('BASE DE DATOS 2017'!V:V,B5)</f>
        <v>6</v>
      </c>
      <c r="E5" s="46">
        <f>D5/SUM(D4:D7)</f>
        <v>0.22222222222222221</v>
      </c>
      <c r="F5" s="33"/>
    </row>
    <row r="6" spans="1:6" x14ac:dyDescent="0.25">
      <c r="A6" s="106">
        <v>0.33333333333333331</v>
      </c>
      <c r="B6" s="16">
        <v>3</v>
      </c>
      <c r="C6" s="34" t="s">
        <v>78</v>
      </c>
      <c r="D6" s="33">
        <f>COUNTIF('BASE DE DATOS 2017'!V:V,B6)</f>
        <v>1</v>
      </c>
      <c r="E6" s="46">
        <f>D6/SUM(D4:D7)</f>
        <v>3.7037037037037035E-2</v>
      </c>
      <c r="F6" s="33"/>
    </row>
    <row r="7" spans="1:6" x14ac:dyDescent="0.25">
      <c r="A7" s="106">
        <v>0</v>
      </c>
      <c r="B7" s="16">
        <v>4</v>
      </c>
      <c r="C7" s="34" t="s">
        <v>79</v>
      </c>
      <c r="D7" s="33">
        <f>COUNTIF('BASE DE DATOS 2017'!V:V,B7)</f>
        <v>0</v>
      </c>
      <c r="E7" s="46">
        <f>D7/SUM(D4:D7)</f>
        <v>0</v>
      </c>
      <c r="F7" s="16"/>
    </row>
    <row r="8" spans="1:6" x14ac:dyDescent="0.25">
      <c r="D8" s="14">
        <f>((D4*A4)+(D5*A5)+(D6*A6)+(D7*A7))/(SUM(D4:D7)*A4)</f>
        <v>0.90123456790123457</v>
      </c>
      <c r="E8" s="16"/>
      <c r="F8" s="16"/>
    </row>
    <row r="11" spans="1:6" x14ac:dyDescent="0.25">
      <c r="A11" s="104"/>
      <c r="B11" s="19">
        <v>22</v>
      </c>
      <c r="C11" s="327" t="s">
        <v>91</v>
      </c>
      <c r="D11" s="328"/>
      <c r="E11" s="328"/>
      <c r="F11" s="328"/>
    </row>
    <row r="12" spans="1:6" x14ac:dyDescent="0.25">
      <c r="A12" s="103" t="s">
        <v>54</v>
      </c>
      <c r="B12" s="16"/>
      <c r="C12" s="35"/>
      <c r="D12" s="32" t="s">
        <v>55</v>
      </c>
      <c r="E12" s="32" t="s">
        <v>67</v>
      </c>
      <c r="F12" s="35"/>
    </row>
    <row r="13" spans="1:6" x14ac:dyDescent="0.25">
      <c r="A13" s="105">
        <v>1</v>
      </c>
      <c r="B13" s="16">
        <v>1</v>
      </c>
      <c r="C13" s="34" t="s">
        <v>76</v>
      </c>
      <c r="D13" s="33">
        <f>COUNTIF('BASE DE DATOS 2017'!W:W,B13)</f>
        <v>25</v>
      </c>
      <c r="E13" s="46">
        <f>D13/SUM(D13:D16)</f>
        <v>0.92592592592592593</v>
      </c>
      <c r="F13" s="33"/>
    </row>
    <row r="14" spans="1:6" x14ac:dyDescent="0.25">
      <c r="A14" s="105">
        <v>0.66666666666666663</v>
      </c>
      <c r="B14" s="16">
        <v>2</v>
      </c>
      <c r="C14" s="34" t="s">
        <v>77</v>
      </c>
      <c r="D14" s="33">
        <f>COUNTIF('BASE DE DATOS 2017'!W:W,B14)</f>
        <v>2</v>
      </c>
      <c r="E14" s="46">
        <f>D14/SUM(D13:D16)</f>
        <v>7.407407407407407E-2</v>
      </c>
      <c r="F14" s="33"/>
    </row>
    <row r="15" spans="1:6" x14ac:dyDescent="0.25">
      <c r="A15" s="106">
        <v>0.33333333333333331</v>
      </c>
      <c r="B15" s="16">
        <v>3</v>
      </c>
      <c r="C15" s="34" t="s">
        <v>78</v>
      </c>
      <c r="D15" s="33">
        <f>COUNTIF('BASE DE DATOS 2017'!W:W,B15)</f>
        <v>0</v>
      </c>
      <c r="E15" s="46">
        <f>D15/SUM(D13:D16)</f>
        <v>0</v>
      </c>
      <c r="F15" s="33"/>
    </row>
    <row r="16" spans="1:6" x14ac:dyDescent="0.25">
      <c r="A16" s="106">
        <v>0</v>
      </c>
      <c r="B16" s="16">
        <v>4</v>
      </c>
      <c r="C16" s="34" t="s">
        <v>79</v>
      </c>
      <c r="D16" s="33">
        <f>COUNTIF('BASE DE DATOS 2017'!W:W,B16)</f>
        <v>0</v>
      </c>
      <c r="E16" s="46">
        <f>D16/SUM(D13:D16)</f>
        <v>0</v>
      </c>
      <c r="F16" s="16"/>
    </row>
    <row r="17" spans="1:6" x14ac:dyDescent="0.25">
      <c r="D17" s="14">
        <f>((D13*A13)+(D14*A14)+(D15*A15)+(D16*A16))/(SUM(D13:D16)*A13)</f>
        <v>0.97530864197530864</v>
      </c>
      <c r="E17" s="16"/>
      <c r="F17" s="16"/>
    </row>
    <row r="20" spans="1:6" x14ac:dyDescent="0.25">
      <c r="A20" s="104"/>
      <c r="B20" s="19">
        <v>23</v>
      </c>
      <c r="C20" s="327" t="s">
        <v>92</v>
      </c>
      <c r="D20" s="328"/>
      <c r="E20" s="328"/>
      <c r="F20" s="328"/>
    </row>
    <row r="21" spans="1:6" x14ac:dyDescent="0.25">
      <c r="A21" s="103" t="s">
        <v>54</v>
      </c>
      <c r="B21" s="16"/>
      <c r="C21" s="35"/>
      <c r="D21" s="32" t="s">
        <v>55</v>
      </c>
      <c r="E21" s="32" t="s">
        <v>67</v>
      </c>
      <c r="F21" s="35"/>
    </row>
    <row r="22" spans="1:6" x14ac:dyDescent="0.25">
      <c r="A22" s="105">
        <v>1</v>
      </c>
      <c r="B22" s="16">
        <v>1</v>
      </c>
      <c r="C22" s="34" t="s">
        <v>93</v>
      </c>
      <c r="D22" s="33">
        <f>COUNTIF('BASE DE DATOS 2017'!X:X,B22)</f>
        <v>10</v>
      </c>
      <c r="E22" s="46">
        <f>D22/SUM(D22:D26)</f>
        <v>0.37037037037037035</v>
      </c>
      <c r="F22" s="33"/>
    </row>
    <row r="23" spans="1:6" x14ac:dyDescent="0.25">
      <c r="A23" s="105">
        <v>0.75</v>
      </c>
      <c r="B23" s="16">
        <v>2</v>
      </c>
      <c r="C23" s="34" t="s">
        <v>94</v>
      </c>
      <c r="D23" s="33">
        <f>COUNTIF('BASE DE DATOS 2017'!X:X,B23)</f>
        <v>15</v>
      </c>
      <c r="E23" s="46">
        <f>D23/SUM(D22:D26)</f>
        <v>0.55555555555555558</v>
      </c>
      <c r="F23" s="33"/>
    </row>
    <row r="24" spans="1:6" x14ac:dyDescent="0.25">
      <c r="A24" s="105">
        <v>0.5</v>
      </c>
      <c r="B24" s="16">
        <v>3</v>
      </c>
      <c r="C24" s="34" t="s">
        <v>95</v>
      </c>
      <c r="D24" s="33">
        <f>COUNTIF('BASE DE DATOS 2017'!X:X,B24)</f>
        <v>2</v>
      </c>
      <c r="E24" s="46">
        <f>D24/SUM(D22:D26)</f>
        <v>7.407407407407407E-2</v>
      </c>
      <c r="F24" s="33"/>
    </row>
    <row r="25" spans="1:6" x14ac:dyDescent="0.25">
      <c r="A25" s="106">
        <v>0.25</v>
      </c>
      <c r="B25" s="16">
        <v>4</v>
      </c>
      <c r="C25" s="34" t="s">
        <v>96</v>
      </c>
      <c r="D25" s="33">
        <f>COUNTIF('BASE DE DATOS 2017'!X:X,B25)</f>
        <v>0</v>
      </c>
      <c r="E25" s="46">
        <f>D25/SUM(D22:D26)</f>
        <v>0</v>
      </c>
      <c r="F25" s="33"/>
    </row>
    <row r="26" spans="1:6" x14ac:dyDescent="0.25">
      <c r="A26" s="106">
        <v>0</v>
      </c>
      <c r="B26" s="16">
        <v>5</v>
      </c>
      <c r="C26" s="34" t="s">
        <v>97</v>
      </c>
      <c r="D26" s="33">
        <f>COUNTIF('BASE DE DATOS 2017'!X:X,B26)</f>
        <v>0</v>
      </c>
      <c r="E26" s="46">
        <f>D26/SUM(D22:D26)</f>
        <v>0</v>
      </c>
      <c r="F26" s="16"/>
    </row>
    <row r="27" spans="1:6" x14ac:dyDescent="0.25">
      <c r="D27" s="14">
        <f>((D22*A22)+(D23*A23)+(D24*A24)+(D25*A25)+(D26*A26))/(SUM(D22:D26)*A22)</f>
        <v>0.82407407407407407</v>
      </c>
      <c r="E27" s="16"/>
      <c r="F27" s="16"/>
    </row>
    <row r="30" spans="1:6" x14ac:dyDescent="0.25">
      <c r="A30" s="104"/>
      <c r="B30" s="19">
        <v>24</v>
      </c>
      <c r="C30" s="327" t="s">
        <v>98</v>
      </c>
      <c r="D30" s="328"/>
      <c r="E30" s="328"/>
      <c r="F30" s="328"/>
    </row>
    <row r="31" spans="1:6" x14ac:dyDescent="0.25">
      <c r="A31" s="103" t="s">
        <v>54</v>
      </c>
      <c r="B31" s="16"/>
      <c r="C31" s="35"/>
      <c r="D31" s="32" t="s">
        <v>55</v>
      </c>
      <c r="E31" s="32" t="s">
        <v>67</v>
      </c>
      <c r="F31" s="35"/>
    </row>
    <row r="32" spans="1:6" x14ac:dyDescent="0.25">
      <c r="A32" s="105">
        <v>1</v>
      </c>
      <c r="B32" s="16">
        <v>1</v>
      </c>
      <c r="C32" s="34" t="s">
        <v>76</v>
      </c>
      <c r="D32" s="33">
        <f>COUNTIF('BASE DE DATOS 2017'!Y:Y,B32)</f>
        <v>12</v>
      </c>
      <c r="E32" s="46">
        <f>D32/SUM(D32:D35)</f>
        <v>0.5714285714285714</v>
      </c>
      <c r="F32" s="33"/>
    </row>
    <row r="33" spans="1:6" x14ac:dyDescent="0.25">
      <c r="A33" s="105">
        <v>0.66666666666666663</v>
      </c>
      <c r="B33" s="16">
        <v>2</v>
      </c>
      <c r="C33" s="34" t="s">
        <v>77</v>
      </c>
      <c r="D33" s="33">
        <f>COUNTIF('BASE DE DATOS 2017'!Y:Y,B33)</f>
        <v>8</v>
      </c>
      <c r="E33" s="46">
        <f>D33/SUM(D32:D35)</f>
        <v>0.38095238095238093</v>
      </c>
      <c r="F33" s="33"/>
    </row>
    <row r="34" spans="1:6" x14ac:dyDescent="0.25">
      <c r="A34" s="106">
        <v>0.33333333333333331</v>
      </c>
      <c r="B34" s="16">
        <v>3</v>
      </c>
      <c r="C34" s="34" t="s">
        <v>78</v>
      </c>
      <c r="D34" s="33">
        <f>COUNTIF('BASE DE DATOS 2017'!Y:Y,B34)</f>
        <v>0</v>
      </c>
      <c r="E34" s="46">
        <f>D34/SUM(D32:D35)</f>
        <v>0</v>
      </c>
      <c r="F34" s="33"/>
    </row>
    <row r="35" spans="1:6" x14ac:dyDescent="0.25">
      <c r="A35" s="106">
        <v>0</v>
      </c>
      <c r="B35" s="16">
        <v>4</v>
      </c>
      <c r="C35" s="34" t="s">
        <v>79</v>
      </c>
      <c r="D35" s="33">
        <f>COUNTIF('BASE DE DATOS 2017'!Y:Y,B35)</f>
        <v>1</v>
      </c>
      <c r="E35" s="46">
        <f>D35/SUM(D32:D35)</f>
        <v>4.7619047619047616E-2</v>
      </c>
      <c r="F35" s="16"/>
    </row>
    <row r="36" spans="1:6" x14ac:dyDescent="0.25">
      <c r="D36" s="14">
        <f>((D32*A32)+(D33*A33)+(D34*A34)+(D35*A35))/(SUM(D32:D35)*A32)</f>
        <v>0.82539682539682535</v>
      </c>
      <c r="E36" s="16"/>
      <c r="F36" s="16"/>
    </row>
    <row r="39" spans="1:6" x14ac:dyDescent="0.25">
      <c r="A39" s="104"/>
      <c r="B39" s="19">
        <v>25</v>
      </c>
      <c r="C39" s="327" t="s">
        <v>99</v>
      </c>
      <c r="D39" s="328"/>
      <c r="E39" s="328"/>
      <c r="F39" s="328"/>
    </row>
    <row r="40" spans="1:6" x14ac:dyDescent="0.25">
      <c r="A40" s="103" t="s">
        <v>54</v>
      </c>
      <c r="B40" s="16"/>
      <c r="C40" s="35"/>
      <c r="D40" s="32" t="s">
        <v>55</v>
      </c>
      <c r="E40" s="32" t="s">
        <v>67</v>
      </c>
      <c r="F40" s="35"/>
    </row>
    <row r="41" spans="1:6" x14ac:dyDescent="0.25">
      <c r="A41" s="105">
        <v>1</v>
      </c>
      <c r="B41" s="16">
        <v>1</v>
      </c>
      <c r="C41" s="34" t="s">
        <v>76</v>
      </c>
      <c r="D41" s="33">
        <f>COUNTIF('BASE DE DATOS 2017'!Z:Z,B41)</f>
        <v>10</v>
      </c>
      <c r="E41" s="46">
        <f>D41/SUM(D41:D44)</f>
        <v>0.47619047619047616</v>
      </c>
      <c r="F41" s="33"/>
    </row>
    <row r="42" spans="1:6" x14ac:dyDescent="0.25">
      <c r="A42" s="105">
        <v>0.66666666666666663</v>
      </c>
      <c r="B42" s="16">
        <v>2</v>
      </c>
      <c r="C42" s="34" t="s">
        <v>77</v>
      </c>
      <c r="D42" s="33">
        <f>COUNTIF('BASE DE DATOS 2017'!Z:Z,B42)</f>
        <v>9</v>
      </c>
      <c r="E42" s="46">
        <f>D42/SUM(D41:D44)</f>
        <v>0.42857142857142855</v>
      </c>
      <c r="F42" s="33"/>
    </row>
    <row r="43" spans="1:6" x14ac:dyDescent="0.25">
      <c r="A43" s="106">
        <v>0.33333333333333331</v>
      </c>
      <c r="B43" s="16">
        <v>3</v>
      </c>
      <c r="C43" s="34" t="s">
        <v>78</v>
      </c>
      <c r="D43" s="33">
        <f>COUNTIF('BASE DE DATOS 2017'!Z:Z,B43)</f>
        <v>0</v>
      </c>
      <c r="E43" s="46">
        <f>D43/SUM(D41:D44)</f>
        <v>0</v>
      </c>
      <c r="F43" s="33"/>
    </row>
    <row r="44" spans="1:6" x14ac:dyDescent="0.25">
      <c r="A44" s="106">
        <v>0</v>
      </c>
      <c r="B44" s="16">
        <v>4</v>
      </c>
      <c r="C44" s="34" t="s">
        <v>79</v>
      </c>
      <c r="D44" s="33">
        <f>COUNTIF('BASE DE DATOS 2017'!Z:Z,B44)</f>
        <v>2</v>
      </c>
      <c r="E44" s="46">
        <f>D44/SUM(D41:D44)</f>
        <v>9.5238095238095233E-2</v>
      </c>
      <c r="F44" s="16"/>
    </row>
    <row r="45" spans="1:6" x14ac:dyDescent="0.25">
      <c r="D45" s="14">
        <f>((D41*A41)+(D42*A42)+(D43*A43)+(D44*A44))/(SUM(D41:D44)*A41)</f>
        <v>0.76190476190476186</v>
      </c>
      <c r="E45" s="16"/>
      <c r="F45" s="16"/>
    </row>
    <row r="49" spans="1:6" x14ac:dyDescent="0.25">
      <c r="A49" s="104"/>
      <c r="B49" s="19">
        <v>26</v>
      </c>
      <c r="C49" s="327" t="s">
        <v>100</v>
      </c>
      <c r="D49" s="328"/>
      <c r="E49" s="328"/>
      <c r="F49" s="328"/>
    </row>
    <row r="50" spans="1:6" x14ac:dyDescent="0.25">
      <c r="A50" s="103" t="s">
        <v>54</v>
      </c>
      <c r="B50" s="16"/>
      <c r="C50" s="35"/>
      <c r="D50" s="32" t="s">
        <v>55</v>
      </c>
      <c r="E50" s="32" t="s">
        <v>67</v>
      </c>
      <c r="F50" s="35"/>
    </row>
    <row r="51" spans="1:6" x14ac:dyDescent="0.25">
      <c r="A51" s="105">
        <v>1</v>
      </c>
      <c r="B51" s="16">
        <v>1</v>
      </c>
      <c r="C51" s="34" t="s">
        <v>76</v>
      </c>
      <c r="D51" s="33">
        <f>COUNTIF('BASE DE DATOS 2017'!AA:AA,B51)</f>
        <v>10</v>
      </c>
      <c r="E51" s="46">
        <f>D51/SUM(D51:D55)</f>
        <v>0.47619047619047616</v>
      </c>
      <c r="F51" s="33"/>
    </row>
    <row r="52" spans="1:6" x14ac:dyDescent="0.25">
      <c r="A52" s="105">
        <v>0.66666666666666663</v>
      </c>
      <c r="B52" s="16">
        <v>2</v>
      </c>
      <c r="C52" s="34" t="s">
        <v>77</v>
      </c>
      <c r="D52" s="33">
        <f>COUNTIF('BASE DE DATOS 2017'!AA:AA,B52)</f>
        <v>8</v>
      </c>
      <c r="E52" s="46">
        <f>D52/SUM(D51:D55)</f>
        <v>0.38095238095238093</v>
      </c>
      <c r="F52" s="33"/>
    </row>
    <row r="53" spans="1:6" x14ac:dyDescent="0.25">
      <c r="A53" s="105">
        <v>0.33333333333333331</v>
      </c>
      <c r="B53" s="16">
        <v>3</v>
      </c>
      <c r="C53" s="34" t="s">
        <v>78</v>
      </c>
      <c r="D53" s="33">
        <f>COUNTIF('BASE DE DATOS 2017'!AA:AA,B53)</f>
        <v>0</v>
      </c>
      <c r="E53" s="46">
        <f>D53/SUM(D51:D55)</f>
        <v>0</v>
      </c>
      <c r="F53" s="33"/>
    </row>
    <row r="54" spans="1:6" x14ac:dyDescent="0.25">
      <c r="A54" s="106">
        <v>0</v>
      </c>
      <c r="B54" s="16">
        <v>4</v>
      </c>
      <c r="C54" s="34" t="s">
        <v>79</v>
      </c>
      <c r="D54" s="33">
        <f>COUNTIF('BASE DE DATOS 2017'!AA:AA,B54)</f>
        <v>0</v>
      </c>
      <c r="E54" s="46">
        <f>D54/SUM(D51:D55)</f>
        <v>0</v>
      </c>
      <c r="F54" s="33"/>
    </row>
    <row r="55" spans="1:6" x14ac:dyDescent="0.25">
      <c r="A55" s="106"/>
      <c r="B55" s="16">
        <v>5</v>
      </c>
      <c r="C55" s="34" t="s">
        <v>101</v>
      </c>
      <c r="D55" s="33">
        <f>COUNTIF('BASE DE DATOS 2017'!AA:AA,B55)</f>
        <v>3</v>
      </c>
      <c r="E55" s="46">
        <f>D55/SUM(D51:D55)</f>
        <v>0.14285714285714285</v>
      </c>
      <c r="F55" s="16"/>
    </row>
    <row r="56" spans="1:6" x14ac:dyDescent="0.25">
      <c r="D56" s="14">
        <f>((D51*A51)+(D52*A52)+(D53*A53)+(D54*A54))/(SUM(D51:D54)*A51)</f>
        <v>0.85185185185185175</v>
      </c>
      <c r="E56" s="16"/>
      <c r="F56" s="16"/>
    </row>
    <row r="59" spans="1:6" x14ac:dyDescent="0.25">
      <c r="A59" s="104"/>
      <c r="B59" s="19">
        <v>27</v>
      </c>
      <c r="C59" s="327" t="s">
        <v>102</v>
      </c>
      <c r="D59" s="328"/>
      <c r="E59" s="328"/>
      <c r="F59" s="328"/>
    </row>
    <row r="60" spans="1:6" x14ac:dyDescent="0.25">
      <c r="A60" s="103" t="s">
        <v>54</v>
      </c>
      <c r="B60" s="16"/>
      <c r="C60" s="35"/>
      <c r="D60" s="32" t="s">
        <v>55</v>
      </c>
      <c r="E60" s="32" t="s">
        <v>67</v>
      </c>
      <c r="F60" s="35"/>
    </row>
    <row r="61" spans="1:6" x14ac:dyDescent="0.25">
      <c r="A61" s="105">
        <v>1</v>
      </c>
      <c r="B61" s="16">
        <v>1</v>
      </c>
      <c r="C61" s="34" t="s">
        <v>76</v>
      </c>
      <c r="D61" s="33">
        <f>COUNTIF('BASE DE DATOS 2017'!AB:AB,B61)</f>
        <v>2</v>
      </c>
      <c r="E61" s="46">
        <f>D61/SUM(D61:D64)</f>
        <v>1</v>
      </c>
      <c r="F61" s="33"/>
    </row>
    <row r="62" spans="1:6" x14ac:dyDescent="0.25">
      <c r="A62" s="105">
        <v>0.66666666666666663</v>
      </c>
      <c r="B62" s="16">
        <v>2</v>
      </c>
      <c r="C62" s="34" t="s">
        <v>77</v>
      </c>
      <c r="D62" s="33">
        <f>COUNTIF('BASE DE DATOS 2017'!AB:AB,B62)</f>
        <v>0</v>
      </c>
      <c r="E62" s="46">
        <f>D62/SUM(D61:D64)</f>
        <v>0</v>
      </c>
      <c r="F62" s="33"/>
    </row>
    <row r="63" spans="1:6" x14ac:dyDescent="0.25">
      <c r="A63" s="106">
        <v>0.33333333333333331</v>
      </c>
      <c r="B63" s="16">
        <v>3</v>
      </c>
      <c r="C63" s="34" t="s">
        <v>78</v>
      </c>
      <c r="D63" s="33">
        <f>COUNTIF('BASE DE DATOS 2017'!AB:AB,B63)</f>
        <v>0</v>
      </c>
      <c r="E63" s="46">
        <f>D63/SUM(D61:D64)</f>
        <v>0</v>
      </c>
      <c r="F63" s="33"/>
    </row>
    <row r="64" spans="1:6" x14ac:dyDescent="0.25">
      <c r="A64" s="106">
        <v>0</v>
      </c>
      <c r="B64" s="16">
        <v>4</v>
      </c>
      <c r="C64" s="34" t="s">
        <v>79</v>
      </c>
      <c r="D64" s="33">
        <f>COUNTIF('BASE DE DATOS 2017'!AB:AB,B64)</f>
        <v>0</v>
      </c>
      <c r="E64" s="46">
        <f>D64/SUM(D61:D64)</f>
        <v>0</v>
      </c>
      <c r="F64" s="16"/>
    </row>
    <row r="65" spans="1:6" x14ac:dyDescent="0.25">
      <c r="D65" s="14">
        <f>((D61*A61)+(D62*A62)+(D63*A63)+(D64*A64))/(SUM(D61:D64)*A61)</f>
        <v>1</v>
      </c>
      <c r="E65" s="16"/>
      <c r="F65" s="16"/>
    </row>
    <row r="68" spans="1:6" x14ac:dyDescent="0.25">
      <c r="A68" s="104"/>
      <c r="B68" s="19">
        <v>28</v>
      </c>
      <c r="C68" s="327" t="s">
        <v>103</v>
      </c>
      <c r="D68" s="328"/>
      <c r="E68" s="328"/>
      <c r="F68" s="328"/>
    </row>
    <row r="69" spans="1:6" x14ac:dyDescent="0.25">
      <c r="A69" s="103" t="s">
        <v>54</v>
      </c>
      <c r="B69" s="16"/>
      <c r="C69" s="35"/>
      <c r="D69" s="32" t="s">
        <v>55</v>
      </c>
      <c r="E69" s="32" t="s">
        <v>67</v>
      </c>
      <c r="F69" s="35"/>
    </row>
    <row r="70" spans="1:6" x14ac:dyDescent="0.25">
      <c r="A70" s="105">
        <v>1</v>
      </c>
      <c r="B70" s="16">
        <v>1</v>
      </c>
      <c r="C70" s="34" t="s">
        <v>76</v>
      </c>
      <c r="D70" s="33">
        <f>COUNTIF('BASE DE DATOS 2017'!AC:AC,B70)</f>
        <v>2</v>
      </c>
      <c r="E70" s="46">
        <f>D70/SUM(D70:D73)</f>
        <v>1</v>
      </c>
      <c r="F70" s="33"/>
    </row>
    <row r="71" spans="1:6" x14ac:dyDescent="0.25">
      <c r="A71" s="105">
        <v>0.66666666666666663</v>
      </c>
      <c r="B71" s="16">
        <v>2</v>
      </c>
      <c r="C71" s="34" t="s">
        <v>77</v>
      </c>
      <c r="D71" s="33">
        <f>COUNTIF('BASE DE DATOS 2017'!AC:AC,B71)</f>
        <v>0</v>
      </c>
      <c r="E71" s="46">
        <f>D71/SUM(D70:D73)</f>
        <v>0</v>
      </c>
      <c r="F71" s="33"/>
    </row>
    <row r="72" spans="1:6" x14ac:dyDescent="0.25">
      <c r="A72" s="106">
        <v>0.33333333333333331</v>
      </c>
      <c r="B72" s="16">
        <v>3</v>
      </c>
      <c r="C72" s="34" t="s">
        <v>78</v>
      </c>
      <c r="D72" s="33">
        <f>COUNTIF('BASE DE DATOS 2017'!AC:AC,B72)</f>
        <v>0</v>
      </c>
      <c r="E72" s="46">
        <f>D72/SUM(D70:D73)</f>
        <v>0</v>
      </c>
      <c r="F72" s="33"/>
    </row>
    <row r="73" spans="1:6" x14ac:dyDescent="0.25">
      <c r="A73" s="106">
        <v>0</v>
      </c>
      <c r="B73" s="16">
        <v>4</v>
      </c>
      <c r="C73" s="34" t="s">
        <v>79</v>
      </c>
      <c r="D73" s="33">
        <f>COUNTIF('BASE DE DATOS 2017'!AC:AC,B73)</f>
        <v>0</v>
      </c>
      <c r="E73" s="46">
        <f>D73/SUM(D70:D73)</f>
        <v>0</v>
      </c>
      <c r="F73" s="16"/>
    </row>
    <row r="74" spans="1:6" x14ac:dyDescent="0.25">
      <c r="D74" s="14">
        <f>((D70*A70)+(D71*A71)+(D72*A72)+(D73*A73))/(SUM(D70:D73)*A70)</f>
        <v>1</v>
      </c>
      <c r="E74" s="16"/>
      <c r="F74" s="16"/>
    </row>
  </sheetData>
  <mergeCells count="8">
    <mergeCell ref="C59:F59"/>
    <mergeCell ref="C68:F68"/>
    <mergeCell ref="C2:F2"/>
    <mergeCell ref="C11:F11"/>
    <mergeCell ref="C20:F20"/>
    <mergeCell ref="C30:F30"/>
    <mergeCell ref="C39:F39"/>
    <mergeCell ref="C49:F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BASE DE DATOS 2015</vt:lpstr>
      <vt:lpstr>BASE DE DATOS 2016</vt:lpstr>
      <vt:lpstr>BASE DE DATOS 2017</vt:lpstr>
      <vt:lpstr>RESUMEN 2017</vt:lpstr>
      <vt:lpstr>TERMINOS</vt:lpstr>
      <vt:lpstr>COMPARATIVO</vt:lpstr>
      <vt:lpstr>INSTITUCION</vt:lpstr>
      <vt:lpstr>ESPACIO</vt:lpstr>
      <vt:lpstr>EQUIPO Y MATERIAL</vt:lpstr>
      <vt:lpstr>CONVIVENCIA</vt:lpstr>
      <vt:lpstr>MANDOS MEDIOS</vt:lpstr>
      <vt:lpstr>PUESTO</vt:lpstr>
      <vt:lpstr>Hoja1</vt:lpstr>
      <vt:lpstr>'BASE DE DATOS 2017'!TODAS_LAS_AREAS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lupita narváez</cp:lastModifiedBy>
  <cp:lastPrinted>2016-03-08T19:39:47Z</cp:lastPrinted>
  <dcterms:created xsi:type="dcterms:W3CDTF">2014-02-12T18:10:41Z</dcterms:created>
  <dcterms:modified xsi:type="dcterms:W3CDTF">2017-11-15T21:06:56Z</dcterms:modified>
</cp:coreProperties>
</file>