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2015'!$A$1:$BA$101</definedName>
    <definedName name="_xlnm._FilterDatabase" localSheetId="1" hidden="1">'BASE DE DATOS 2016'!$A$1:$BA$302</definedName>
    <definedName name="_xlnm._FilterDatabase" localSheetId="2" hidden="1">'BASE DE DATOS 2017'!$A$1:$BA$249</definedName>
    <definedName name="TODAS_LAS_AREAS" localSheetId="2">'BASE DE DATOS 2017'!$B$3:$BA$11</definedName>
  </definedNames>
  <calcPr calcId="144525"/>
</workbook>
</file>

<file path=xl/calcChain.xml><?xml version="1.0" encoding="utf-8"?>
<calcChain xmlns="http://schemas.openxmlformats.org/spreadsheetml/2006/main">
  <c r="E16" i="12" l="1"/>
  <c r="D16" i="12"/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4" i="12"/>
  <c r="E23" i="12"/>
  <c r="E22" i="12"/>
  <c r="E20" i="12"/>
  <c r="E19" i="12"/>
  <c r="E18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1" i="12"/>
  <c r="E17" i="12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M7" i="12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l="1"/>
  <c r="F25" i="12"/>
  <c r="D17" i="12"/>
  <c r="F32" i="12"/>
  <c r="N9" i="12" s="1"/>
  <c r="D32" i="12" l="1"/>
  <c r="L9" i="12" s="1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E30" i="2" l="1"/>
  <c r="F10" i="3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1" i="2" l="1"/>
  <c r="E20" i="2"/>
  <c r="K18" i="2"/>
  <c r="K36" i="2" s="1"/>
  <c r="E29" i="2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L7" i="12" s="1"/>
  <c r="D44" i="12" l="1"/>
  <c r="H21" i="12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<sst xmlns="http://schemas.openxmlformats.org/spreadsheetml/2006/main" count="681" uniqueCount="264">
  <si>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</si>
  <si>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</si>
  <si>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</si>
  <si>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</si>
  <si>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</si>
  <si>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</si>
  <si>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</si>
  <si>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</si>
  <si>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</si>
  <si>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</si>
  <si>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</si>
  <si>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</si>
  <si>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</si>
  <si>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</si>
  <si>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</si>
  <si>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</si>
  <si>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</si>
  <si>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</si>
  <si>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</si>
  <si>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</si>
  <si>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</si>
  <si>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</si>
  <si>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</si>
  <si>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</si>
  <si>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</si>
  <si>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</si>
  <si>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</si>
  <si>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</si>
  <si>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</si>
  <si>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</si>
  <si>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</si>
  <si>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</si>
  <si>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</si>
  <si>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</si>
  <si>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</si>
  <si>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</si>
  <si>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</si>
  <si>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</si>
  <si>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</si>
  <si>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</si>
  <si>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</si>
  <si>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</si>
  <si>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</si>
  <si>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</si>
  <si>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</si>
  <si>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</si>
  <si>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</si>
  <si>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</si>
  <si>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</si>
  <si>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</si>
  <si>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</si>
  <si>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</si>
  <si>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</si>
  <si>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</si>
  <si>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</si>
  <si>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</si>
  <si>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</si>
  <si>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</si>
  <si>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</si>
  <si>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</si>
  <si>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</si>
  <si>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</si>
  <si>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</si>
  <si>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</si>
  <si>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</si>
  <si>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</si>
  <si>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</si>
  <si>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</si>
  <si>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</si>
  <si>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</si>
  <si>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</si>
  <si>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</si>
  <si>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</si>
  <si>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</si>
  <si>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</si>
  <si>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</si>
  <si>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</si>
  <si>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</si>
  <si>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</si>
  <si>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</si>
  <si>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</si>
  <si>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</si>
  <si>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</si>
  <si>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</si>
  <si>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</si>
  <si>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</si>
  <si>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</si>
  <si>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</si>
  <si>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</si>
  <si>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</si>
  <si>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</si>
  <si>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</si>
  <si>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</si>
  <si>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</si>
  <si>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</si>
  <si>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</si>
  <si>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</si>
  <si>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</si>
  <si>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</si>
  <si>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</si>
  <si>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</si>
  <si>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</si>
  <si>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</si>
  <si>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</si>
  <si>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</si>
  <si>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</si>
  <si>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</si>
  <si>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</si>
  <si>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</si>
  <si>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</si>
  <si>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</si>
  <si>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</si>
  <si>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</si>
  <si>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</si>
  <si>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</si>
  <si>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</si>
  <si>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</si>
  <si>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</si>
  <si>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</si>
  <si>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</si>
  <si>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</si>
  <si>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</si>
  <si>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</si>
  <si>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</si>
  <si>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</si>
  <si>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</si>
  <si>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</si>
  <si>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</si>
  <si>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</si>
  <si>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</si>
  <si>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</si>
  <si>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</si>
  <si>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</si>
  <si>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</si>
  <si>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</si>
  <si>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</si>
  <si>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</si>
  <si>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</si>
  <si>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</si>
  <si>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</si>
  <si>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</si>
  <si>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</si>
  <si>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</si>
  <si>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</si>
  <si>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</si>
  <si>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</si>
  <si>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</si>
  <si>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</si>
  <si>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</si>
  <si>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</si>
  <si>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</si>
  <si>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</si>
  <si>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</si>
  <si>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</si>
  <si>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</si>
  <si>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</si>
  <si>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</si>
  <si>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</si>
  <si>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</si>
  <si>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</si>
  <si>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</si>
  <si>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</si>
  <si>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</si>
  <si>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</si>
  <si>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</si>
  <si>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</si>
  <si>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</si>
  <si>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</si>
  <si>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</si>
  <si>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</si>
  <si>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</si>
  <si>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</si>
  <si>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</si>
  <si>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</si>
  <si>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</si>
  <si>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</si>
  <si>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</si>
  <si>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</si>
  <si>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</si>
  <si>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</si>
  <si>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</si>
  <si>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</si>
  <si>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</si>
  <si>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</si>
  <si>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</si>
  <si>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</si>
  <si>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</si>
  <si>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</si>
  <si>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</si>
  <si>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</si>
  <si>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</si>
  <si>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</si>
  <si>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</si>
  <si>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</si>
  <si>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</si>
  <si>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</si>
  <si>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</si>
  <si>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</si>
  <si>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</si>
  <si>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</si>
  <si>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</si>
  <si>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</si>
  <si>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</si>
  <si>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</si>
  <si>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</si>
  <si>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</si>
  <si>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</si>
  <si>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</si>
  <si>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</si>
  <si>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</si>
  <si>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</si>
  <si>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</si>
  <si>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</si>
  <si>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</si>
  <si>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</si>
  <si>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</si>
  <si>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</si>
  <si>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</si>
  <si>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</si>
  <si>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</si>
  <si>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</si>
  <si>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</si>
  <si>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</si>
  <si>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</si>
  <si>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</si>
  <si>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</si>
  <si>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</si>
  <si>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</si>
  <si>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</si>
  <si>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</si>
  <si>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</si>
  <si>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</si>
  <si>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</si>
  <si>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</si>
  <si>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</si>
  <si>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</si>
  <si>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</si>
  <si>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</si>
  <si>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</si>
  <si>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</si>
  <si>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</si>
  <si>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</si>
  <si>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</si>
  <si>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</si>
  <si>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</si>
  <si>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</si>
  <si>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</si>
  <si>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</si>
  <si>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</si>
  <si>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</si>
  <si>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</si>
  <si>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</si>
  <si>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</si>
  <si>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</si>
  <si>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</si>
  <si>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</si>
  <si>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</si>
  <si>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</si>
  <si>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</si>
  <si>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</si>
  <si>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</si>
  <si>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</si>
  <si>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NA</t>
  </si>
  <si>
    <t>DIFERENCIA ENTRE
 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</si>
</sst>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9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10" fontId="0" fillId="0" borderId="34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0.57142857142857151</c:v>
                </c:pt>
                <c:pt idx="1">
                  <c:v>0.80272108843537426</c:v>
                </c:pt>
                <c:pt idx="2">
                  <c:v>0.89444444444444449</c:v>
                </c:pt>
                <c:pt idx="3">
                  <c:v>0.84126984126984128</c:v>
                </c:pt>
                <c:pt idx="4">
                  <c:v>0.7857142857142857</c:v>
                </c:pt>
                <c:pt idx="5">
                  <c:v>0.83531746031746035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0.25</c:v>
                </c:pt>
                <c:pt idx="1">
                  <c:v>0.55555555555555547</c:v>
                </c:pt>
                <c:pt idx="2">
                  <c:v>0.69444444444444431</c:v>
                </c:pt>
                <c:pt idx="3">
                  <c:v>0.49999999999999994</c:v>
                </c:pt>
                <c:pt idx="4">
                  <c:v>0.45833333333333337</c:v>
                </c:pt>
                <c:pt idx="5">
                  <c:v>0.84490740740740744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0.67013888888888884</c:v>
                </c:pt>
                <c:pt idx="1">
                  <c:v>0.66666666666666674</c:v>
                </c:pt>
                <c:pt idx="2">
                  <c:v>0.73611111111111116</c:v>
                </c:pt>
                <c:pt idx="3">
                  <c:v>0.62962962962962965</c:v>
                </c:pt>
                <c:pt idx="4">
                  <c:v>0.65740740740740744</c:v>
                </c:pt>
                <c:pt idx="5">
                  <c:v>0.77160493827160481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996032"/>
        <c:axId val="63095552"/>
        <c:axId val="0"/>
      </c:bar3DChart>
      <c:catAx>
        <c:axId val="6199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3095552"/>
        <c:crosses val="autoZero"/>
        <c:auto val="1"/>
        <c:lblAlgn val="ctr"/>
        <c:lblOffset val="100"/>
        <c:noMultiLvlLbl val="0"/>
      </c:catAx>
      <c:valAx>
        <c:axId val="63095552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199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"/>
  <sheetViews>
    <sheetView tabSelected="1" workbookViewId="0">
      <selection activeCell="AN17" sqref="AN17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1418</v>
      </c>
      <c r="B3">
        <v>5</v>
      </c>
      <c r="C3">
        <v>1</v>
      </c>
      <c r="D3">
        <v>8</v>
      </c>
      <c r="E3">
        <v>2</v>
      </c>
      <c r="F3">
        <v>4</v>
      </c>
      <c r="G3">
        <v>1</v>
      </c>
      <c r="H3">
        <v>7</v>
      </c>
      <c r="I3">
        <v>1</v>
      </c>
      <c r="J3">
        <v>1</v>
      </c>
      <c r="K3">
        <v>2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/>
      <c r="W3"/>
      <c r="X3"/>
      <c r="Y3"/>
      <c r="Z3"/>
      <c r="AA3"/>
      <c r="AB3"/>
      <c r="AC3"/>
      <c r="AD3">
        <v>1</v>
      </c>
      <c r="AE3">
        <v>1</v>
      </c>
      <c r="AF3">
        <v>1</v>
      </c>
      <c r="AG3">
        <v>4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5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3</v>
      </c>
      <c r="AZ3">
        <v>1</v>
      </c>
      <c r="BA3">
        <v>350</v>
      </c>
    </row>
    <row r="4" spans="1:53" ht="15" x14ac:dyDescent="0.25">
      <c r="A4" s="1">
        <v>1419</v>
      </c>
      <c r="B4">
        <v>5</v>
      </c>
      <c r="C4">
        <v>1</v>
      </c>
      <c r="D4">
        <v>7</v>
      </c>
      <c r="E4">
        <v>3</v>
      </c>
      <c r="F4">
        <v>4</v>
      </c>
      <c r="G4">
        <v>1</v>
      </c>
      <c r="H4">
        <v>7</v>
      </c>
      <c r="I4">
        <v>2</v>
      </c>
      <c r="J4">
        <v>1</v>
      </c>
      <c r="K4">
        <v>2</v>
      </c>
      <c r="L4">
        <v>1</v>
      </c>
      <c r="M4">
        <v>1</v>
      </c>
      <c r="N4">
        <v>2</v>
      </c>
      <c r="O4">
        <v>1</v>
      </c>
      <c r="P4">
        <v>1</v>
      </c>
      <c r="Q4">
        <v>2</v>
      </c>
      <c r="R4">
        <v>2</v>
      </c>
      <c r="S4">
        <v>2</v>
      </c>
      <c r="T4">
        <v>2</v>
      </c>
      <c r="U4">
        <v>3</v>
      </c>
      <c r="V4"/>
      <c r="W4"/>
      <c r="X4"/>
      <c r="Y4"/>
      <c r="Z4"/>
      <c r="AA4"/>
      <c r="AB4"/>
      <c r="AC4"/>
      <c r="AD4">
        <v>1</v>
      </c>
      <c r="AE4">
        <v>1</v>
      </c>
      <c r="AF4">
        <v>1</v>
      </c>
      <c r="AG4">
        <v>2</v>
      </c>
      <c r="AH4">
        <v>1</v>
      </c>
      <c r="AI4">
        <v>1</v>
      </c>
      <c r="AJ4">
        <v>1</v>
      </c>
      <c r="AK4">
        <v>1</v>
      </c>
      <c r="AL4">
        <v>1</v>
      </c>
      <c r="AM4">
        <v>2</v>
      </c>
      <c r="AN4">
        <v>1</v>
      </c>
      <c r="AO4">
        <v>1</v>
      </c>
      <c r="AP4">
        <v>2</v>
      </c>
      <c r="AQ4">
        <v>1</v>
      </c>
      <c r="AR4">
        <v>5</v>
      </c>
      <c r="AS4">
        <v>1</v>
      </c>
      <c r="AT4">
        <v>1</v>
      </c>
      <c r="AU4">
        <v>2</v>
      </c>
      <c r="AV4">
        <v>1</v>
      </c>
      <c r="AW4">
        <v>1</v>
      </c>
      <c r="AX4">
        <v>1</v>
      </c>
      <c r="AY4">
        <v>2</v>
      </c>
      <c r="AZ4">
        <v>1</v>
      </c>
      <c r="BA4">
        <v>350</v>
      </c>
    </row>
    <row r="5" spans="1:53" ht="15" x14ac:dyDescent="0.25">
      <c r="A5" s="1">
        <v>1420</v>
      </c>
      <c r="B5">
        <v>4</v>
      </c>
      <c r="C5">
        <v>2</v>
      </c>
      <c r="D5">
        <v>5</v>
      </c>
      <c r="E5">
        <v>5</v>
      </c>
      <c r="F5">
        <v>2</v>
      </c>
      <c r="G5">
        <v>1</v>
      </c>
      <c r="H5">
        <v>5</v>
      </c>
      <c r="I5">
        <v>1</v>
      </c>
      <c r="J5">
        <v>2</v>
      </c>
      <c r="K5">
        <v>1</v>
      </c>
      <c r="L5">
        <v>1</v>
      </c>
      <c r="M5">
        <v>1</v>
      </c>
      <c r="N5">
        <v>2</v>
      </c>
      <c r="O5">
        <v>1</v>
      </c>
      <c r="P5">
        <v>1</v>
      </c>
      <c r="Q5">
        <v>2</v>
      </c>
      <c r="R5">
        <v>1</v>
      </c>
      <c r="S5">
        <v>1</v>
      </c>
      <c r="T5">
        <v>1</v>
      </c>
      <c r="U5">
        <v>1</v>
      </c>
      <c r="V5"/>
      <c r="W5"/>
      <c r="X5"/>
      <c r="Y5">
        <v>1</v>
      </c>
      <c r="Z5">
        <v>1</v>
      </c>
      <c r="AA5">
        <v>1</v>
      </c>
      <c r="AB5"/>
      <c r="AC5"/>
      <c r="AD5">
        <v>1</v>
      </c>
      <c r="AE5">
        <v>1</v>
      </c>
      <c r="AF5">
        <v>1</v>
      </c>
      <c r="AG5">
        <v>4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3</v>
      </c>
      <c r="AW5">
        <v>1</v>
      </c>
      <c r="AX5">
        <v>1</v>
      </c>
      <c r="AY5">
        <v>3</v>
      </c>
      <c r="AZ5">
        <v>2</v>
      </c>
      <c r="BA5">
        <v>350</v>
      </c>
    </row>
    <row r="6" spans="1:53" ht="15" x14ac:dyDescent="0.25">
      <c r="A6" s="1">
        <v>1421</v>
      </c>
      <c r="B6">
        <v>3</v>
      </c>
      <c r="C6">
        <v>2</v>
      </c>
      <c r="D6">
        <v>3</v>
      </c>
      <c r="E6">
        <v>2</v>
      </c>
      <c r="F6">
        <v>2</v>
      </c>
      <c r="G6">
        <v>1</v>
      </c>
      <c r="H6">
        <v>5</v>
      </c>
      <c r="I6">
        <v>2</v>
      </c>
      <c r="J6">
        <v>2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2</v>
      </c>
      <c r="R6">
        <v>2</v>
      </c>
      <c r="S6">
        <v>2</v>
      </c>
      <c r="T6">
        <v>1</v>
      </c>
      <c r="U6">
        <v>1</v>
      </c>
      <c r="V6"/>
      <c r="W6"/>
      <c r="X6"/>
      <c r="Y6">
        <v>1</v>
      </c>
      <c r="Z6">
        <v>1</v>
      </c>
      <c r="AA6">
        <v>1</v>
      </c>
      <c r="AB6"/>
      <c r="AC6"/>
      <c r="AD6">
        <v>2</v>
      </c>
      <c r="AE6">
        <v>2</v>
      </c>
      <c r="AF6">
        <v>2</v>
      </c>
      <c r="AG6">
        <v>2</v>
      </c>
      <c r="AH6">
        <v>2</v>
      </c>
      <c r="AI6">
        <v>3</v>
      </c>
      <c r="AJ6">
        <v>2</v>
      </c>
      <c r="AK6">
        <v>2</v>
      </c>
      <c r="AL6">
        <v>2</v>
      </c>
      <c r="AM6">
        <v>2</v>
      </c>
      <c r="AN6">
        <v>1</v>
      </c>
      <c r="AO6">
        <v>2</v>
      </c>
      <c r="AP6">
        <v>2</v>
      </c>
      <c r="AQ6">
        <v>1</v>
      </c>
      <c r="AR6">
        <v>5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4</v>
      </c>
      <c r="AZ6">
        <v>2</v>
      </c>
      <c r="BA6">
        <v>350</v>
      </c>
    </row>
    <row r="7" spans="1:53" ht="15" x14ac:dyDescent="0.25">
      <c r="A7" s="1">
        <v>1422</v>
      </c>
      <c r="B7">
        <v>4</v>
      </c>
      <c r="C7">
        <v>2</v>
      </c>
      <c r="D7">
        <v>5</v>
      </c>
      <c r="E7">
        <v>3</v>
      </c>
      <c r="F7">
        <v>2</v>
      </c>
      <c r="G7">
        <v>1</v>
      </c>
      <c r="H7">
        <v>5</v>
      </c>
      <c r="I7">
        <v>1</v>
      </c>
      <c r="J7">
        <v>2</v>
      </c>
      <c r="K7">
        <v>2</v>
      </c>
      <c r="L7">
        <v>2</v>
      </c>
      <c r="M7">
        <v>3</v>
      </c>
      <c r="N7">
        <v>1</v>
      </c>
      <c r="O7">
        <v>1</v>
      </c>
      <c r="P7">
        <v>1</v>
      </c>
      <c r="Q7">
        <v>2</v>
      </c>
      <c r="R7">
        <v>2</v>
      </c>
      <c r="S7">
        <v>2</v>
      </c>
      <c r="T7">
        <v>2</v>
      </c>
      <c r="U7">
        <v>3</v>
      </c>
      <c r="V7"/>
      <c r="W7"/>
      <c r="X7"/>
      <c r="Y7">
        <v>1</v>
      </c>
      <c r="Z7">
        <v>1</v>
      </c>
      <c r="AA7">
        <v>2</v>
      </c>
      <c r="AB7"/>
      <c r="AC7"/>
      <c r="AD7">
        <v>1</v>
      </c>
      <c r="AE7">
        <v>1</v>
      </c>
      <c r="AF7">
        <v>1</v>
      </c>
      <c r="AG7">
        <v>3</v>
      </c>
      <c r="AH7">
        <v>1</v>
      </c>
      <c r="AI7">
        <v>1</v>
      </c>
      <c r="AJ7">
        <v>1</v>
      </c>
      <c r="AK7">
        <v>1</v>
      </c>
      <c r="AL7">
        <v>1</v>
      </c>
      <c r="AM7">
        <v>2</v>
      </c>
      <c r="AN7">
        <v>3</v>
      </c>
      <c r="AO7">
        <v>4</v>
      </c>
      <c r="AP7">
        <v>4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2</v>
      </c>
      <c r="AY7">
        <v>4</v>
      </c>
      <c r="AZ7">
        <v>5</v>
      </c>
      <c r="BA7">
        <v>350</v>
      </c>
    </row>
    <row r="8" spans="1:53" ht="15" x14ac:dyDescent="0.25">
      <c r="A8" s="1">
        <v>1423</v>
      </c>
      <c r="B8">
        <v>6</v>
      </c>
      <c r="C8">
        <v>1</v>
      </c>
      <c r="D8">
        <v>8</v>
      </c>
      <c r="E8">
        <v>8</v>
      </c>
      <c r="F8">
        <v>3</v>
      </c>
      <c r="G8">
        <v>1</v>
      </c>
      <c r="H8">
        <v>7</v>
      </c>
      <c r="I8">
        <v>3</v>
      </c>
      <c r="J8">
        <v>1</v>
      </c>
      <c r="K8">
        <v>1</v>
      </c>
      <c r="L8">
        <v>1</v>
      </c>
      <c r="M8">
        <v>1</v>
      </c>
      <c r="N8">
        <v>3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2</v>
      </c>
      <c r="X8">
        <v>2</v>
      </c>
      <c r="Y8"/>
      <c r="Z8"/>
      <c r="AA8"/>
      <c r="AB8"/>
      <c r="AC8"/>
      <c r="AD8">
        <v>3</v>
      </c>
      <c r="AE8">
        <v>3</v>
      </c>
      <c r="AF8">
        <v>1</v>
      </c>
      <c r="AG8">
        <v>2</v>
      </c>
      <c r="AH8">
        <v>3</v>
      </c>
      <c r="AI8">
        <v>3</v>
      </c>
      <c r="AJ8">
        <v>1</v>
      </c>
      <c r="AK8">
        <v>2</v>
      </c>
      <c r="AL8">
        <v>3</v>
      </c>
      <c r="AM8">
        <v>3</v>
      </c>
      <c r="AN8">
        <v>4</v>
      </c>
      <c r="AO8">
        <v>4</v>
      </c>
      <c r="AP8">
        <v>4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2</v>
      </c>
      <c r="AY8">
        <v>4</v>
      </c>
      <c r="AZ8">
        <v>1</v>
      </c>
      <c r="BA8">
        <v>350</v>
      </c>
    </row>
    <row r="9" spans="1:53" ht="15" x14ac:dyDescent="0.25">
      <c r="A9" s="1">
        <v>1424</v>
      </c>
      <c r="B9">
        <v>3</v>
      </c>
      <c r="C9">
        <v>2</v>
      </c>
      <c r="D9">
        <v>5</v>
      </c>
      <c r="E9">
        <v>2</v>
      </c>
      <c r="F9">
        <v>2</v>
      </c>
      <c r="G9">
        <v>1</v>
      </c>
      <c r="H9">
        <v>5</v>
      </c>
      <c r="I9">
        <v>1</v>
      </c>
      <c r="J9">
        <v>2</v>
      </c>
      <c r="K9">
        <v>1</v>
      </c>
      <c r="L9">
        <v>1</v>
      </c>
      <c r="M9">
        <v>3</v>
      </c>
      <c r="N9">
        <v>1</v>
      </c>
      <c r="O9">
        <v>1</v>
      </c>
      <c r="P9">
        <v>1</v>
      </c>
      <c r="Q9">
        <v>2</v>
      </c>
      <c r="R9">
        <v>2</v>
      </c>
      <c r="S9">
        <v>3</v>
      </c>
      <c r="T9">
        <v>1</v>
      </c>
      <c r="U9">
        <v>1</v>
      </c>
      <c r="V9"/>
      <c r="W9"/>
      <c r="X9"/>
      <c r="Y9">
        <v>2</v>
      </c>
      <c r="Z9">
        <v>1</v>
      </c>
      <c r="AA9">
        <v>2</v>
      </c>
      <c r="AB9"/>
      <c r="AC9"/>
      <c r="AD9">
        <v>1</v>
      </c>
      <c r="AE9">
        <v>1</v>
      </c>
      <c r="AF9">
        <v>1</v>
      </c>
      <c r="AG9">
        <v>2</v>
      </c>
      <c r="AH9">
        <v>1</v>
      </c>
      <c r="AI9">
        <v>1</v>
      </c>
      <c r="AJ9">
        <v>1</v>
      </c>
      <c r="AK9">
        <v>1</v>
      </c>
      <c r="AL9">
        <v>1</v>
      </c>
      <c r="AM9">
        <v>2</v>
      </c>
      <c r="AN9">
        <v>1</v>
      </c>
      <c r="AO9">
        <v>1</v>
      </c>
      <c r="AP9">
        <v>1</v>
      </c>
      <c r="AQ9">
        <v>1</v>
      </c>
      <c r="AR9">
        <v>5</v>
      </c>
      <c r="AS9">
        <v>1</v>
      </c>
      <c r="AT9">
        <v>2</v>
      </c>
      <c r="AU9">
        <v>1</v>
      </c>
      <c r="AV9">
        <v>1</v>
      </c>
      <c r="AW9">
        <v>1</v>
      </c>
      <c r="AX9">
        <v>2</v>
      </c>
      <c r="AY9">
        <v>4</v>
      </c>
      <c r="AZ9">
        <v>1</v>
      </c>
      <c r="BA9">
        <v>350</v>
      </c>
    </row>
    <row r="10" spans="1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</sheetData>
  <autoFilter ref="A1:BA10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2</v>
      </c>
      <c r="E4" s="46">
        <f>D4/SUM(D4:D7)</f>
        <v>0.22222222222222221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3</v>
      </c>
      <c r="E5" s="46">
        <f>D5/SUM(D4:D7)</f>
        <v>0.33333333333333331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3</v>
      </c>
      <c r="E6" s="46">
        <f>D6/SUM(D4:D7)</f>
        <v>0.33333333333333331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1</v>
      </c>
      <c r="E7" s="46">
        <f>D7/SUM(D4:D7)</f>
        <v>0.1111111111111111</v>
      </c>
      <c r="F7" s="16"/>
    </row>
    <row r="8" spans="1:6" x14ac:dyDescent="0.25">
      <c r="D8" s="14">
        <f>((D4*A4)+(D5*A5)+(D6*A6)+(D7*A7))/(SUM(D4:D7)*A4)</f>
        <v>0.55555555555555558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2</v>
      </c>
      <c r="E11" s="46">
        <f>D11/SUM(D11:D14)</f>
        <v>0.22222222222222221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4</v>
      </c>
      <c r="E12" s="46">
        <f>D12/SUM(D11:D14)</f>
        <v>0.44444444444444442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3</v>
      </c>
      <c r="E13" s="46">
        <f>D13/SUM(D11:D14)</f>
        <v>0.33333333333333331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0.62962962962962954</v>
      </c>
      <c r="E15" s="16"/>
      <c r="F15" s="16"/>
    </row>
    <row r="16" spans="1:6" x14ac:dyDescent="0.25">
      <c r="E16" s="341">
        <f>AVERAGE(D8,D15)</f>
        <v>0.59259259259259256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6</v>
      </c>
      <c r="E21" s="46">
        <f>D21/SUM(D21:D24)</f>
        <v>0.66666666666666663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1</v>
      </c>
      <c r="E22" s="46">
        <f>D22/SUM(D21:D24)</f>
        <v>0.1111111111111111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1</v>
      </c>
      <c r="E23" s="46">
        <f>D23/SUM(D21:D24)</f>
        <v>0.1111111111111111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1</v>
      </c>
      <c r="E24" s="46">
        <f>D24/SUM(D21:D24)</f>
        <v>0.1111111111111111</v>
      </c>
      <c r="F24" s="16"/>
    </row>
    <row r="25" spans="1:7" x14ac:dyDescent="0.25">
      <c r="D25" s="14">
        <f>((D21*A21)+(D22*A22)+(D23*A23)+(D24*A24))/(SUM(D21:D24)*A21)</f>
        <v>0.77777777777777779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1</v>
      </c>
      <c r="E30" s="46">
        <f>D30/SUM(D30:D33)</f>
        <v>0.1111111111111111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7</v>
      </c>
      <c r="E31" s="46">
        <f>D31/SUM(D30:D33)</f>
        <v>0.77777777777777779</v>
      </c>
      <c r="F31" s="33"/>
      <c r="G31">
        <f>((D30*A30)+(D31*A31)+(A32*D32)+(D33*A33))/SUM(D30:D33)</f>
        <v>0.37037037037037035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0</v>
      </c>
      <c r="E32" s="46">
        <f>D32/SUM(D30:D33)</f>
        <v>0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1</v>
      </c>
      <c r="E33" s="46">
        <f>D33/SUM(D30:D33)</f>
        <v>0.1111111111111111</v>
      </c>
      <c r="F33" s="16"/>
    </row>
    <row r="34" spans="1:8" x14ac:dyDescent="0.25">
      <c r="D34" s="14">
        <f>((D30*A30)+(D31*A31)+(D32*A32)+(D33*A33))/(SUM(D30:D33)*A33)</f>
        <v>0.37037037037037035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0.51851851851851849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2</v>
      </c>
      <c r="E37" s="46">
        <f>D37/SUM(D37:D40)</f>
        <v>0.22222222222222221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5</v>
      </c>
      <c r="E38" s="46">
        <f>D38/SUM(D37:D40)</f>
        <v>0.55555555555555558</v>
      </c>
      <c r="F38" s="33"/>
      <c r="G38">
        <f>((D37*A37)+(D38*A38)+(A39*D39)+(D40*A40))/SUM(D37:D40)</f>
        <v>0.66666666666666663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2</v>
      </c>
      <c r="E39" s="46">
        <f>D39/SUM(D37:D40)</f>
        <v>0.22222222222222221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0.66666666666666663</v>
      </c>
      <c r="E41" s="16"/>
      <c r="F41" s="16"/>
    </row>
    <row r="42" spans="1:8" x14ac:dyDescent="0.25">
      <c r="E42" s="341">
        <f>AVERAGE(D34,D41)</f>
        <v>0.51851851851851849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3</v>
      </c>
      <c r="E5" s="46">
        <f>D5/SUM(D5:D8)</f>
        <v>0.33333333333333331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4</v>
      </c>
      <c r="E6" s="46">
        <f>D6/SUM(D5:D8)</f>
        <v>0.44444444444444442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2</v>
      </c>
      <c r="E7" s="46">
        <f>D7/SUM(D5:D8)</f>
        <v>0.22222222222222221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0.70370370370370372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2</v>
      </c>
      <c r="E12" s="46">
        <f>D12/SUM(D12:D15)</f>
        <v>0.22222222222222221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5</v>
      </c>
      <c r="E13" s="46">
        <f>D13/SUM(D12:D15)</f>
        <v>0.55555555555555558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1</v>
      </c>
      <c r="E14" s="46">
        <f>D14/SUM(D12:D15)</f>
        <v>0.1111111111111111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1</v>
      </c>
      <c r="E15" s="46">
        <f>D15/SUM(D12:D15)</f>
        <v>0.1111111111111111</v>
      </c>
      <c r="F15" s="16"/>
    </row>
    <row r="16" spans="1:6" x14ac:dyDescent="0.25">
      <c r="D16" s="14">
        <f>((D12*A12)+(D13*A13)+(D14*A14)+(D15*A15))/(SUM(D12:D15)*A12)</f>
        <v>0.62962962962962954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4</v>
      </c>
      <c r="E19" s="46">
        <f>D19/SUM(D19:D22)</f>
        <v>0.44444444444444442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4</v>
      </c>
      <c r="E20" s="46">
        <f>D20/SUM(D19:D22)</f>
        <v>0.44444444444444442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1</v>
      </c>
      <c r="E21" s="46">
        <f>D21/SUM(D19:D22)</f>
        <v>0.1111111111111111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0.77777777777777768</v>
      </c>
      <c r="E23" s="16"/>
      <c r="F23" s="16"/>
    </row>
    <row r="24" spans="1:6" x14ac:dyDescent="0.25">
      <c r="E24" s="57">
        <f>AVERAGE(D23,D16,D9)</f>
        <v>0.70370370370370361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3</v>
      </c>
      <c r="E30" s="46">
        <f>D30/SUM(D30:D33)</f>
        <v>0.33333333333333331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2</v>
      </c>
      <c r="E31" s="46">
        <f>D31/SUM(D30:D33)</f>
        <v>0.22222222222222221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3</v>
      </c>
      <c r="E32" s="46">
        <f>D32/SUM(D30:D33)</f>
        <v>0.33333333333333331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0.1111111111111111</v>
      </c>
      <c r="F33" s="16"/>
    </row>
    <row r="34" spans="1:6" x14ac:dyDescent="0.25">
      <c r="D34" s="14">
        <f>((D30*A30)+(D31*A31)+(D32*A32)+(D33*A33))/(SUM(D30:D33)*A30)</f>
        <v>0.59259259259259256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4</v>
      </c>
      <c r="E37" s="46">
        <f>D37/SUM(D37:D39)</f>
        <v>0.44444444444444442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2</v>
      </c>
      <c r="E38" s="46">
        <f>D38/SUM(D37:D39)</f>
        <v>0.22222222222222221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3</v>
      </c>
      <c r="E39" s="46">
        <f>D39/SUM(D37:D39)</f>
        <v>0.33333333333333331</v>
      </c>
      <c r="F39" s="33"/>
    </row>
    <row r="40" spans="1:6" x14ac:dyDescent="0.25">
      <c r="D40" s="14">
        <f>((D37*A37)+(D38*A38)+(D39*A39))/(SUM(D37:D39)*A38)</f>
        <v>0.22222222222222221</v>
      </c>
      <c r="E40" s="16"/>
      <c r="F40" s="16"/>
    </row>
    <row r="41" spans="1:6" x14ac:dyDescent="0.25">
      <c r="E41" s="59">
        <f>AVERAGE(D34,D40)</f>
        <v>0.40740740740740738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2017'!AN$3:AN$1777,B47)</f>
        <v>5</v>
      </c>
      <c r="E47" s="46">
        <f>D47/SUM(D47:D50)</f>
        <v>0.55555555555555558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2017'!AN$3:AN$1777,B48)</f>
        <v>2</v>
      </c>
      <c r="E48" s="46">
        <f>D48/SUM(D47:D50)</f>
        <v>0.22222222222222221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2017'!AN$3:AN$1777,B49)</f>
        <v>1</v>
      </c>
      <c r="E49" s="46">
        <f>D49/SUM(D47:D50)</f>
        <v>0.1111111111111111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2017'!AN$3:AN$1777,B50)</f>
        <v>1</v>
      </c>
      <c r="E50" s="46">
        <f>D50/SUM(D47:D50)</f>
        <v>0.1111111111111111</v>
      </c>
      <c r="F50" s="16"/>
    </row>
    <row r="51" spans="1:6" x14ac:dyDescent="0.25">
      <c r="D51" s="14">
        <f>((D47*A47)+(D48*A48)+(D49*A49)+(D50*A50))/(SUM(D47:D50)*A47)</f>
        <v>0.7407407407407407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2017'!AO$3:AO$1777,B57)</f>
        <v>4</v>
      </c>
      <c r="E57" s="46">
        <f>D57/SUM(D57:D60)</f>
        <v>0.44444444444444442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2017'!AO$3:AO$1777,B58)</f>
        <v>3</v>
      </c>
      <c r="E58" s="46">
        <f>D58/SUM(D57:D60)</f>
        <v>0.33333333333333331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2017'!AO$3:AO$1777,B59)</f>
        <v>1</v>
      </c>
      <c r="E59" s="46">
        <f>D59/SUM(D57:D60)</f>
        <v>0.1111111111111111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2017'!AO$3:AO$1777,B60)</f>
        <v>1</v>
      </c>
      <c r="E60" s="46">
        <f>D60/SUM(D57:D60)</f>
        <v>0.1111111111111111</v>
      </c>
      <c r="F60" s="16"/>
    </row>
    <row r="61" spans="1:6" x14ac:dyDescent="0.25">
      <c r="D61" s="14">
        <f>((D57*A57)+(D58*A58)+(D59*A59)+(D60*A60))/(SUM(D57:D60)*A57)</f>
        <v>0.70370370370370372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2017'!AP$3:AP$1777,B64)</f>
        <v>3</v>
      </c>
      <c r="E64" s="46">
        <f>D64/SUM(D64:D67)</f>
        <v>0.33333333333333331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2017'!AP$3:AP$1777,B65)</f>
        <v>3</v>
      </c>
      <c r="E65" s="46">
        <f>D65/SUM(D64:D67)</f>
        <v>0.33333333333333331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2017'!AP$3:AP$1777,B66)</f>
        <v>2</v>
      </c>
      <c r="E66" s="46">
        <f>D66/SUM(D64:D67)</f>
        <v>0.22222222222222221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2017'!AP$3:AP$1777,B67)</f>
        <v>1</v>
      </c>
      <c r="E67" s="46">
        <f>D67/SUM(D64:D67)</f>
        <v>0.1111111111111111</v>
      </c>
      <c r="F67" s="16"/>
    </row>
    <row r="68" spans="1:6" x14ac:dyDescent="0.25">
      <c r="D68" s="14">
        <f>((D64*A64)+(D65*A65)+(D66*A66)+(D67*A67))/(SUM(D64:D67)*A64)</f>
        <v>0.62962962962962965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1</v>
      </c>
    </row>
    <row r="72" spans="1:6" x14ac:dyDescent="0.25">
      <c r="E72" s="57">
        <f>AVERAGE(D61,D68,D71)</f>
        <v>0.77777777777777779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9</v>
      </c>
      <c r="E4" s="46">
        <f>D4/SUM(D4:D7)</f>
        <v>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0</v>
      </c>
      <c r="E5" s="46">
        <f>D5/SUM(D4:D7)</f>
        <v>0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1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0</v>
      </c>
      <c r="E12" s="46">
        <f>D12/SUM(D11:D15)</f>
        <v>0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1</v>
      </c>
      <c r="E13" s="46">
        <f>D13/SUM(D11:D15)</f>
        <v>0.1111111111111111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1</v>
      </c>
      <c r="E14" s="46">
        <f>D14/SUM(D11:D15)</f>
        <v>0.1111111111111111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7</v>
      </c>
      <c r="E15" s="46">
        <f>D15/SUM(D11:D15)</f>
        <v>0.77777777777777779</v>
      </c>
      <c r="F15" s="16"/>
    </row>
    <row r="16" spans="1:6" x14ac:dyDescent="0.25">
      <c r="D16" s="14">
        <f>((D11*A11)+(D12*A12)+(D13*A13)+(D14*A14)+(D15*A15))/(SUM(D11:D15)*A15)</f>
        <v>0.77777777777777779</v>
      </c>
      <c r="E16" s="16"/>
      <c r="F16" s="16"/>
    </row>
    <row r="17" spans="1:6" x14ac:dyDescent="0.25">
      <c r="E17" s="341">
        <f>AVERAGE(D8,D16)</f>
        <v>0.88888888888888884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4</v>
      </c>
      <c r="E23" s="46">
        <f>D23/SUM(D23:D26)</f>
        <v>0.44444444444444442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3</v>
      </c>
      <c r="E24" s="46">
        <f>D24/SUM(D23:D26)</f>
        <v>0.33333333333333331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1</v>
      </c>
      <c r="E25" s="46">
        <f>D25/SUM(D23:D26)</f>
        <v>0.1111111111111111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1</v>
      </c>
      <c r="E26" s="46">
        <f>D26/SUM(D23:D26)</f>
        <v>0.1111111111111111</v>
      </c>
      <c r="F26" s="16"/>
    </row>
    <row r="27" spans="1:6" x14ac:dyDescent="0.25">
      <c r="D27" s="14">
        <f>((D23*A23)+(D24*A24)+(D25*A25)+(D26*A26))/(SUM(D23:D26)*A23)</f>
        <v>0.70370370370370372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7</v>
      </c>
      <c r="E33" s="46">
        <f>D33/SUM(D33:D36)</f>
        <v>0.77777777777777779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1</v>
      </c>
      <c r="E34" s="46">
        <f>D34/SUM(D33:D36)</f>
        <v>0.1111111111111111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1</v>
      </c>
      <c r="E35" s="46">
        <f>D35/SUM(D33:D36)</f>
        <v>0.1111111111111111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0.88888888888888884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3</v>
      </c>
      <c r="E49" s="46">
        <f>D49/SUM(D49:D51)</f>
        <v>0.33333333333333331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6</v>
      </c>
      <c r="E50" s="46">
        <f>D50/SUM(D49:D51)</f>
        <v>0.66666666666666663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0.66666666666666663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8</v>
      </c>
      <c r="E58" s="46">
        <f>D58/SUM(D58:D61)</f>
        <v>0.88888888888888884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0</v>
      </c>
      <c r="E59" s="46">
        <f>D59/SUM(D58:D61)</f>
        <v>0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0</v>
      </c>
      <c r="E60" s="46">
        <f>D60/SUM(D58:D61)</f>
        <v>0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1</v>
      </c>
      <c r="E61" s="46">
        <f>D61/SUM(D58:D61)</f>
        <v>0.1111111111111111</v>
      </c>
      <c r="F61" s="16"/>
    </row>
    <row r="62" spans="1:6" x14ac:dyDescent="0.25">
      <c r="D62" s="14">
        <f>((D58*A58)+(D59*A59)+(D60*A60)+(D61*A61))/(SUM(D58:D61)*A58)</f>
        <v>0.88888888888888884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8</v>
      </c>
      <c r="E65" s="46">
        <f>D65/SUM(D65:D68)</f>
        <v>0.88888888888888884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1</v>
      </c>
      <c r="E66" s="46">
        <f>D66/SUM(D65:D68)</f>
        <v>0.1111111111111111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0.96296296296296291</v>
      </c>
      <c r="E69" s="16"/>
      <c r="F69" s="16"/>
    </row>
    <row r="70" spans="1:6" x14ac:dyDescent="0.25">
      <c r="E70" s="341">
        <f>AVERAGE(D62,D69)</f>
        <v>0.92592592592592582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5</v>
      </c>
      <c r="E75" s="46">
        <f>D75/SUM(D75:D76)</f>
        <v>0.55555555555555558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4</v>
      </c>
      <c r="E76" s="46">
        <f>D76/SUM(D75:D76)</f>
        <v>0.44444444444444442</v>
      </c>
      <c r="F76" s="33"/>
    </row>
    <row r="77" spans="1:6" x14ac:dyDescent="0.25">
      <c r="D77" s="14">
        <f>((D75*A75)+(D76*A76))/(SUM(D75:D76)*A75)</f>
        <v>0.55555555555555558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4</v>
      </c>
      <c r="E80" s="46">
        <f>D80/SUM(D80:D83)</f>
        <v>0.44444444444444442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2</v>
      </c>
      <c r="E82" s="46">
        <f>D82/SUM(D80:D83)</f>
        <v>0.22222222222222221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3</v>
      </c>
      <c r="E83" s="46">
        <f>D83/SUM(D80:D83)</f>
        <v>0.33333333333333331</v>
      </c>
      <c r="F83" s="16"/>
    </row>
    <row r="84" spans="1:6" x14ac:dyDescent="0.25">
      <c r="D84" s="14">
        <f>((D80*A80)+(D81*A81)+(D82*A82)+(D83*A83))/(SUM(D80:D83)*A82)</f>
        <v>0.55555555555555558</v>
      </c>
      <c r="E84" s="16"/>
      <c r="F84" s="16"/>
    </row>
    <row r="85" spans="1:6" x14ac:dyDescent="0.25">
      <c r="E85" s="341">
        <f>AVERAGE(D77,D84)</f>
        <v>0.55555555555555558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7</v>
      </c>
      <c r="E91" s="46">
        <f>D91/SUM(D91:D95)</f>
        <v>0.77777777777777779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0</v>
      </c>
      <c r="E92" s="46">
        <f>D92/SUM(D91:D95)</f>
        <v>0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0</v>
      </c>
      <c r="E93" s="46">
        <f>D93/SUM(D91:D95)</f>
        <v>0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2</v>
      </c>
      <c r="E95" s="46">
        <f>D95/SUM(D91:D95)</f>
        <v>0.22222222222222221</v>
      </c>
      <c r="F95" s="21"/>
    </row>
    <row r="96" spans="1:6" x14ac:dyDescent="0.25">
      <c r="D96" s="14">
        <f>((D91*A91)+(D92*A92)+(D93*A93)+(D94*A94))/(SUM(D91:D94)*A91)</f>
        <v>1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3"/>
  <sheetViews>
    <sheetView workbookViewId="0">
      <selection activeCell="AF21" sqref="AF21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1242</v>
      </c>
      <c r="B3">
        <v>6</v>
      </c>
      <c r="C3">
        <v>1</v>
      </c>
      <c r="D3">
        <v>9</v>
      </c>
      <c r="E3">
        <v>9</v>
      </c>
      <c r="F3">
        <v>3</v>
      </c>
      <c r="G3">
        <v>1</v>
      </c>
      <c r="H3">
        <v>7</v>
      </c>
      <c r="I3">
        <v>2</v>
      </c>
      <c r="J3">
        <v>2</v>
      </c>
      <c r="K3">
        <v>1</v>
      </c>
      <c r="L3">
        <v>2</v>
      </c>
      <c r="M3">
        <v>3</v>
      </c>
      <c r="N3">
        <v>2</v>
      </c>
      <c r="O3">
        <v>3</v>
      </c>
      <c r="P3">
        <v>2</v>
      </c>
      <c r="Q3">
        <v>2</v>
      </c>
      <c r="R3">
        <v>2</v>
      </c>
      <c r="S3">
        <v>2</v>
      </c>
      <c r="T3">
        <v>2</v>
      </c>
      <c r="U3">
        <v>3</v>
      </c>
      <c r="V3">
        <v>2</v>
      </c>
      <c r="W3">
        <v>2</v>
      </c>
      <c r="X3">
        <v>3</v>
      </c>
      <c r="Y3"/>
      <c r="Z3"/>
      <c r="AA3"/>
      <c r="AB3"/>
      <c r="AC3"/>
      <c r="AD3">
        <v>1</v>
      </c>
      <c r="AE3">
        <v>2</v>
      </c>
      <c r="AF3">
        <v>3</v>
      </c>
      <c r="AG3">
        <v>2</v>
      </c>
      <c r="AH3">
        <v>3</v>
      </c>
      <c r="AI3">
        <v>3</v>
      </c>
      <c r="AJ3">
        <v>2</v>
      </c>
      <c r="AK3">
        <v>2</v>
      </c>
      <c r="AL3">
        <v>2</v>
      </c>
      <c r="AM3">
        <v>3</v>
      </c>
      <c r="AN3">
        <v>3</v>
      </c>
      <c r="AO3">
        <v>2</v>
      </c>
      <c r="AP3">
        <v>3</v>
      </c>
      <c r="AQ3">
        <v>1</v>
      </c>
      <c r="AR3">
        <v>2</v>
      </c>
      <c r="AS3">
        <v>1</v>
      </c>
      <c r="AT3">
        <v>2</v>
      </c>
      <c r="AU3">
        <v>2</v>
      </c>
      <c r="AV3">
        <v>1</v>
      </c>
      <c r="AW3">
        <v>1</v>
      </c>
      <c r="AX3">
        <v>1</v>
      </c>
      <c r="AY3">
        <v>1</v>
      </c>
      <c r="AZ3">
        <v>1</v>
      </c>
      <c r="BA3">
        <v>350</v>
      </c>
    </row>
    <row r="4" spans="1:53" ht="15" x14ac:dyDescent="0.25">
      <c r="A4" s="1">
        <v>1243</v>
      </c>
      <c r="B4">
        <v>4</v>
      </c>
      <c r="C4">
        <v>2</v>
      </c>
      <c r="D4">
        <v>4</v>
      </c>
      <c r="E4">
        <v>2</v>
      </c>
      <c r="F4">
        <v>2</v>
      </c>
      <c r="G4">
        <v>1</v>
      </c>
      <c r="H4">
        <v>3</v>
      </c>
      <c r="I4">
        <v>2</v>
      </c>
      <c r="J4">
        <v>2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3</v>
      </c>
      <c r="R4">
        <v>2</v>
      </c>
      <c r="S4">
        <v>4</v>
      </c>
      <c r="T4">
        <v>2</v>
      </c>
      <c r="U4">
        <v>3</v>
      </c>
      <c r="V4"/>
      <c r="W4"/>
      <c r="X4"/>
      <c r="Y4">
        <v>1</v>
      </c>
      <c r="Z4">
        <v>2</v>
      </c>
      <c r="AA4">
        <v>2</v>
      </c>
      <c r="AB4"/>
      <c r="AC4"/>
      <c r="AD4">
        <v>3</v>
      </c>
      <c r="AE4">
        <v>2</v>
      </c>
      <c r="AF4">
        <v>1</v>
      </c>
      <c r="AG4">
        <v>2</v>
      </c>
      <c r="AH4">
        <v>1</v>
      </c>
      <c r="AI4">
        <v>2</v>
      </c>
      <c r="AJ4">
        <v>2</v>
      </c>
      <c r="AK4">
        <v>1</v>
      </c>
      <c r="AL4">
        <v>1</v>
      </c>
      <c r="AM4">
        <v>2</v>
      </c>
      <c r="AN4">
        <v>3</v>
      </c>
      <c r="AO4">
        <v>2</v>
      </c>
      <c r="AP4">
        <v>2</v>
      </c>
      <c r="AQ4">
        <v>1</v>
      </c>
      <c r="AR4">
        <v>5</v>
      </c>
      <c r="AS4">
        <v>1</v>
      </c>
      <c r="AT4">
        <v>1</v>
      </c>
      <c r="AU4">
        <v>2</v>
      </c>
      <c r="AV4">
        <v>1</v>
      </c>
      <c r="AW4">
        <v>2</v>
      </c>
      <c r="AX4">
        <v>1</v>
      </c>
      <c r="AY4">
        <v>3</v>
      </c>
      <c r="AZ4">
        <v>1</v>
      </c>
      <c r="BA4">
        <v>350</v>
      </c>
    </row>
    <row r="5" spans="1:53" ht="15" x14ac:dyDescent="0.25">
      <c r="A5" s="1">
        <v>1244</v>
      </c>
      <c r="B5">
        <v>6</v>
      </c>
      <c r="C5">
        <v>1</v>
      </c>
      <c r="D5">
        <v>8</v>
      </c>
      <c r="E5">
        <v>8</v>
      </c>
      <c r="F5">
        <v>3</v>
      </c>
      <c r="G5">
        <v>1</v>
      </c>
      <c r="H5">
        <v>7</v>
      </c>
      <c r="I5">
        <v>2</v>
      </c>
      <c r="J5">
        <v>2</v>
      </c>
      <c r="K5">
        <v>1</v>
      </c>
      <c r="L5">
        <v>1</v>
      </c>
      <c r="M5">
        <v>3</v>
      </c>
      <c r="N5">
        <v>1</v>
      </c>
      <c r="O5">
        <v>2</v>
      </c>
      <c r="P5">
        <v>1</v>
      </c>
      <c r="Q5">
        <v>1</v>
      </c>
      <c r="R5">
        <v>1</v>
      </c>
      <c r="S5">
        <v>3</v>
      </c>
      <c r="T5">
        <v>1</v>
      </c>
      <c r="U5">
        <v>3</v>
      </c>
      <c r="V5">
        <v>2</v>
      </c>
      <c r="W5">
        <v>2</v>
      </c>
      <c r="X5">
        <v>2</v>
      </c>
      <c r="Y5"/>
      <c r="Z5"/>
      <c r="AA5"/>
      <c r="AB5"/>
      <c r="AC5"/>
      <c r="AD5">
        <v>3</v>
      </c>
      <c r="AE5">
        <v>3</v>
      </c>
      <c r="AF5">
        <v>3</v>
      </c>
      <c r="AG5">
        <v>1</v>
      </c>
      <c r="AH5">
        <v>3</v>
      </c>
      <c r="AI5">
        <v>3</v>
      </c>
      <c r="AJ5">
        <v>4</v>
      </c>
      <c r="AK5">
        <v>3</v>
      </c>
      <c r="AL5">
        <v>4</v>
      </c>
      <c r="AM5">
        <v>3</v>
      </c>
      <c r="AN5">
        <v>3</v>
      </c>
      <c r="AO5">
        <v>4</v>
      </c>
      <c r="AP5">
        <v>4</v>
      </c>
      <c r="AQ5">
        <v>1</v>
      </c>
      <c r="AR5">
        <v>5</v>
      </c>
      <c r="AS5">
        <v>2</v>
      </c>
      <c r="AT5">
        <v>2</v>
      </c>
      <c r="AU5">
        <v>2</v>
      </c>
      <c r="AV5">
        <v>1</v>
      </c>
      <c r="AW5">
        <v>1</v>
      </c>
      <c r="AX5">
        <v>2</v>
      </c>
      <c r="AY5">
        <v>4</v>
      </c>
      <c r="AZ5">
        <v>2</v>
      </c>
      <c r="BA5">
        <v>350</v>
      </c>
    </row>
    <row r="6" spans="1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</sheetData>
  <autoFilter ref="A1:BA30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0"/>
  <sheetViews>
    <sheetView topLeftCell="R1" workbookViewId="0">
      <selection activeCell="AZ21" sqref="AZ21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1254</v>
      </c>
      <c r="B3" s="141">
        <v>6</v>
      </c>
      <c r="C3" s="141">
        <v>1</v>
      </c>
      <c r="D3" s="141">
        <v>8</v>
      </c>
      <c r="E3" s="141">
        <v>3</v>
      </c>
      <c r="F3" s="141">
        <v>4</v>
      </c>
      <c r="G3" s="141">
        <v>1</v>
      </c>
      <c r="H3" s="141">
        <v>7</v>
      </c>
      <c r="I3" s="141">
        <v>2</v>
      </c>
      <c r="J3" s="141">
        <v>1</v>
      </c>
      <c r="K3" s="141">
        <v>2</v>
      </c>
      <c r="L3" s="141">
        <v>1</v>
      </c>
      <c r="M3" s="141">
        <v>1</v>
      </c>
      <c r="N3" s="141">
        <v>2</v>
      </c>
      <c r="O3" s="141">
        <v>1</v>
      </c>
      <c r="P3" s="141">
        <v>1</v>
      </c>
      <c r="Q3" s="141">
        <v>2</v>
      </c>
      <c r="R3" s="141">
        <v>4</v>
      </c>
      <c r="S3" s="141">
        <v>2</v>
      </c>
      <c r="T3" s="141">
        <v>2</v>
      </c>
      <c r="U3" s="141">
        <v>3</v>
      </c>
      <c r="V3" s="141"/>
      <c r="W3" s="141"/>
      <c r="X3" s="141"/>
      <c r="Y3" s="141"/>
      <c r="Z3" s="141"/>
      <c r="AA3" s="141"/>
      <c r="AB3" s="141"/>
      <c r="AC3" s="141"/>
      <c r="AD3" s="141">
        <v>1</v>
      </c>
      <c r="AE3" s="141">
        <v>2</v>
      </c>
      <c r="AF3" s="141">
        <v>1</v>
      </c>
      <c r="AG3" s="141">
        <v>2</v>
      </c>
      <c r="AH3" s="141">
        <v>2</v>
      </c>
      <c r="AI3" s="141">
        <v>1</v>
      </c>
      <c r="AJ3" s="141">
        <v>2</v>
      </c>
      <c r="AK3" s="141">
        <v>1</v>
      </c>
      <c r="AL3" s="141">
        <v>2</v>
      </c>
      <c r="AM3" s="141">
        <v>2</v>
      </c>
      <c r="AN3" s="141">
        <v>1</v>
      </c>
      <c r="AO3" s="141">
        <v>1</v>
      </c>
      <c r="AP3" s="141">
        <v>2</v>
      </c>
      <c r="AQ3" s="141">
        <v>1</v>
      </c>
      <c r="AR3" s="141">
        <v>5</v>
      </c>
      <c r="AS3" s="141">
        <v>1</v>
      </c>
      <c r="AT3" s="141">
        <v>1</v>
      </c>
      <c r="AU3" s="141">
        <v>2</v>
      </c>
      <c r="AV3" s="141">
        <v>1</v>
      </c>
      <c r="AW3" s="141">
        <v>1</v>
      </c>
      <c r="AX3" s="141">
        <v>2</v>
      </c>
      <c r="AY3" s="141">
        <v>4</v>
      </c>
      <c r="AZ3" s="141">
        <v>1</v>
      </c>
      <c r="BA3" s="141">
        <v>350</v>
      </c>
    </row>
    <row r="4" spans="1:53" x14ac:dyDescent="0.2">
      <c r="A4" s="139">
        <v>1255</v>
      </c>
      <c r="B4" s="141">
        <v>3</v>
      </c>
      <c r="C4" s="141">
        <v>1</v>
      </c>
      <c r="D4" s="141">
        <v>3</v>
      </c>
      <c r="E4" s="141">
        <v>3</v>
      </c>
      <c r="F4" s="141">
        <v>3</v>
      </c>
      <c r="G4" s="141">
        <v>1</v>
      </c>
      <c r="H4" s="141">
        <v>7</v>
      </c>
      <c r="I4" s="141">
        <v>1</v>
      </c>
      <c r="J4" s="141">
        <v>2</v>
      </c>
      <c r="K4" s="141">
        <v>2</v>
      </c>
      <c r="L4" s="141">
        <v>1</v>
      </c>
      <c r="M4" s="141">
        <v>3</v>
      </c>
      <c r="N4" s="141">
        <v>2</v>
      </c>
      <c r="O4" s="141">
        <v>1</v>
      </c>
      <c r="P4" s="141">
        <v>1</v>
      </c>
      <c r="Q4" s="141">
        <v>1</v>
      </c>
      <c r="R4" s="141">
        <v>2</v>
      </c>
      <c r="S4" s="141">
        <v>3</v>
      </c>
      <c r="T4" s="141">
        <v>2</v>
      </c>
      <c r="U4" s="141">
        <v>3</v>
      </c>
      <c r="V4" s="141">
        <v>1</v>
      </c>
      <c r="W4" s="141">
        <v>1</v>
      </c>
      <c r="X4" s="141">
        <v>3</v>
      </c>
      <c r="Y4" s="141"/>
      <c r="Z4" s="141"/>
      <c r="AA4" s="141"/>
      <c r="AB4" s="141"/>
      <c r="AC4" s="141"/>
      <c r="AD4" s="141">
        <v>3</v>
      </c>
      <c r="AE4" s="141">
        <v>3</v>
      </c>
      <c r="AF4" s="141">
        <v>1</v>
      </c>
      <c r="AG4" s="141">
        <v>4</v>
      </c>
      <c r="AH4" s="141">
        <v>1</v>
      </c>
      <c r="AI4" s="141">
        <v>1</v>
      </c>
      <c r="AJ4" s="141">
        <v>1</v>
      </c>
      <c r="AK4" s="141">
        <v>1</v>
      </c>
      <c r="AL4" s="141">
        <v>1</v>
      </c>
      <c r="AM4" s="141">
        <v>2</v>
      </c>
      <c r="AN4" s="141">
        <v>1</v>
      </c>
      <c r="AO4" s="141">
        <v>1</v>
      </c>
      <c r="AP4" s="141">
        <v>1</v>
      </c>
      <c r="AQ4" s="141">
        <v>1</v>
      </c>
      <c r="AR4" s="141">
        <v>5</v>
      </c>
      <c r="AS4" s="141">
        <v>1</v>
      </c>
      <c r="AT4" s="141">
        <v>2</v>
      </c>
      <c r="AU4" s="141">
        <v>2</v>
      </c>
      <c r="AV4" s="141">
        <v>1</v>
      </c>
      <c r="AW4" s="141">
        <v>1</v>
      </c>
      <c r="AX4" s="141">
        <v>2</v>
      </c>
      <c r="AY4" s="141">
        <v>1</v>
      </c>
      <c r="AZ4" s="141">
        <v>1</v>
      </c>
      <c r="BA4" s="141">
        <v>350</v>
      </c>
    </row>
    <row r="5" spans="1:53" x14ac:dyDescent="0.2">
      <c r="A5" s="139">
        <v>1256</v>
      </c>
      <c r="B5" s="141">
        <v>6</v>
      </c>
      <c r="C5" s="141">
        <v>1</v>
      </c>
      <c r="D5" s="141">
        <v>8</v>
      </c>
      <c r="E5" s="141">
        <v>1</v>
      </c>
      <c r="F5" s="141">
        <v>4</v>
      </c>
      <c r="G5" s="141">
        <v>1</v>
      </c>
      <c r="H5" s="141">
        <v>6</v>
      </c>
      <c r="I5" s="141">
        <v>2</v>
      </c>
      <c r="J5" s="141">
        <v>1</v>
      </c>
      <c r="K5" s="141">
        <v>2</v>
      </c>
      <c r="L5" s="141">
        <v>1</v>
      </c>
      <c r="M5" s="141">
        <v>1</v>
      </c>
      <c r="N5" s="141">
        <v>1</v>
      </c>
      <c r="O5" s="141">
        <v>1</v>
      </c>
      <c r="P5" s="141">
        <v>2</v>
      </c>
      <c r="Q5" s="141">
        <v>1</v>
      </c>
      <c r="R5" s="141">
        <v>2</v>
      </c>
      <c r="S5" s="141">
        <v>2</v>
      </c>
      <c r="T5" s="141">
        <v>2</v>
      </c>
      <c r="U5" s="141">
        <v>3</v>
      </c>
      <c r="V5" s="141"/>
      <c r="W5" s="141"/>
      <c r="X5" s="141"/>
      <c r="Y5" s="141"/>
      <c r="Z5" s="141"/>
      <c r="AA5" s="141"/>
      <c r="AB5" s="141"/>
      <c r="AC5" s="141"/>
      <c r="AD5" s="141">
        <v>1</v>
      </c>
      <c r="AE5" s="141">
        <v>1</v>
      </c>
      <c r="AF5" s="141">
        <v>1</v>
      </c>
      <c r="AG5" s="141">
        <v>2</v>
      </c>
      <c r="AH5" s="141">
        <v>1</v>
      </c>
      <c r="AI5" s="141">
        <v>1</v>
      </c>
      <c r="AJ5" s="141">
        <v>2</v>
      </c>
      <c r="AK5" s="141">
        <v>1</v>
      </c>
      <c r="AL5" s="141">
        <v>1</v>
      </c>
      <c r="AM5" s="141">
        <v>1</v>
      </c>
      <c r="AN5" s="141">
        <v>1</v>
      </c>
      <c r="AO5" s="141">
        <v>1</v>
      </c>
      <c r="AP5" s="141">
        <v>1</v>
      </c>
      <c r="AQ5" s="141">
        <v>1</v>
      </c>
      <c r="AR5" s="141">
        <v>5</v>
      </c>
      <c r="AS5" s="141">
        <v>1</v>
      </c>
      <c r="AT5" s="141">
        <v>1</v>
      </c>
      <c r="AU5" s="141">
        <v>2</v>
      </c>
      <c r="AV5" s="141">
        <v>1</v>
      </c>
      <c r="AW5" s="141">
        <v>1</v>
      </c>
      <c r="AX5" s="141">
        <v>2</v>
      </c>
      <c r="AY5" s="141">
        <v>4</v>
      </c>
      <c r="AZ5" s="141">
        <v>5</v>
      </c>
      <c r="BA5" s="141">
        <v>350</v>
      </c>
    </row>
    <row r="6" spans="1:53" x14ac:dyDescent="0.2">
      <c r="A6" s="139">
        <v>1257</v>
      </c>
      <c r="B6" s="141">
        <v>5</v>
      </c>
      <c r="C6" s="141">
        <v>2</v>
      </c>
      <c r="D6" s="141">
        <v>4</v>
      </c>
      <c r="E6" s="141">
        <v>4</v>
      </c>
      <c r="F6" s="141">
        <v>3</v>
      </c>
      <c r="G6" s="141">
        <v>1</v>
      </c>
      <c r="H6" s="141">
        <v>6</v>
      </c>
      <c r="I6" s="141">
        <v>2</v>
      </c>
      <c r="J6" s="141">
        <v>2</v>
      </c>
      <c r="K6" s="141">
        <v>1</v>
      </c>
      <c r="L6" s="141">
        <v>1</v>
      </c>
      <c r="M6" s="141">
        <v>4</v>
      </c>
      <c r="N6" s="141">
        <v>2</v>
      </c>
      <c r="O6" s="141">
        <v>3</v>
      </c>
      <c r="P6" s="141">
        <v>2</v>
      </c>
      <c r="Q6" s="141">
        <v>2</v>
      </c>
      <c r="R6" s="141">
        <v>3</v>
      </c>
      <c r="S6" s="141">
        <v>3</v>
      </c>
      <c r="T6" s="141">
        <v>1</v>
      </c>
      <c r="U6" s="141">
        <v>3</v>
      </c>
      <c r="V6" s="141">
        <v>2</v>
      </c>
      <c r="W6" s="141">
        <v>2</v>
      </c>
      <c r="X6" s="141">
        <v>3</v>
      </c>
      <c r="Y6" s="141"/>
      <c r="Z6" s="141"/>
      <c r="AA6" s="141"/>
      <c r="AB6" s="141"/>
      <c r="AC6" s="141"/>
      <c r="AD6" s="141">
        <v>3</v>
      </c>
      <c r="AE6" s="141">
        <v>3</v>
      </c>
      <c r="AF6" s="141">
        <v>1</v>
      </c>
      <c r="AG6" s="141">
        <v>2</v>
      </c>
      <c r="AH6" s="141">
        <v>2</v>
      </c>
      <c r="AI6" s="141">
        <v>3</v>
      </c>
      <c r="AJ6" s="141">
        <v>4</v>
      </c>
      <c r="AK6" s="141">
        <v>2</v>
      </c>
      <c r="AL6" s="141">
        <v>3</v>
      </c>
      <c r="AM6" s="141">
        <v>3</v>
      </c>
      <c r="AN6" s="141">
        <v>4</v>
      </c>
      <c r="AO6" s="141">
        <v>2</v>
      </c>
      <c r="AP6" s="141">
        <v>3</v>
      </c>
      <c r="AQ6" s="141">
        <v>1</v>
      </c>
      <c r="AR6" s="141">
        <v>5</v>
      </c>
      <c r="AS6" s="141">
        <v>2</v>
      </c>
      <c r="AT6" s="141">
        <v>1</v>
      </c>
      <c r="AU6" s="141">
        <v>1</v>
      </c>
      <c r="AV6" s="141">
        <v>1</v>
      </c>
      <c r="AW6" s="141">
        <v>1</v>
      </c>
      <c r="AX6" s="141">
        <v>1</v>
      </c>
      <c r="AY6" s="141">
        <v>3</v>
      </c>
      <c r="AZ6" s="141">
        <v>1</v>
      </c>
      <c r="BA6" s="141">
        <v>350</v>
      </c>
    </row>
    <row r="7" spans="1:53" x14ac:dyDescent="0.2">
      <c r="A7" s="139">
        <v>1258</v>
      </c>
      <c r="B7" s="141">
        <v>3</v>
      </c>
      <c r="C7" s="141">
        <v>2</v>
      </c>
      <c r="D7" s="141">
        <v>3</v>
      </c>
      <c r="E7" s="141">
        <v>3</v>
      </c>
      <c r="F7" s="141">
        <v>1</v>
      </c>
      <c r="G7" s="141">
        <v>1</v>
      </c>
      <c r="H7" s="141">
        <v>3</v>
      </c>
      <c r="I7" s="141">
        <v>4</v>
      </c>
      <c r="J7" s="141">
        <v>1</v>
      </c>
      <c r="K7" s="141">
        <v>2</v>
      </c>
      <c r="L7" s="141">
        <v>1</v>
      </c>
      <c r="M7" s="141">
        <v>4</v>
      </c>
      <c r="N7" s="141">
        <v>1</v>
      </c>
      <c r="O7" s="141">
        <v>2</v>
      </c>
      <c r="P7" s="141">
        <v>1</v>
      </c>
      <c r="Q7" s="141">
        <v>2</v>
      </c>
      <c r="R7" s="141">
        <v>1</v>
      </c>
      <c r="S7" s="141">
        <v>2</v>
      </c>
      <c r="T7" s="141">
        <v>2</v>
      </c>
      <c r="U7" s="141">
        <v>3</v>
      </c>
      <c r="V7" s="141"/>
      <c r="W7" s="141"/>
      <c r="X7" s="141"/>
      <c r="Y7" s="141"/>
      <c r="Z7" s="141"/>
      <c r="AA7" s="141"/>
      <c r="AB7" s="141">
        <v>2</v>
      </c>
      <c r="AC7" s="141">
        <v>2</v>
      </c>
      <c r="AD7" s="141">
        <v>4</v>
      </c>
      <c r="AE7" s="141">
        <v>1</v>
      </c>
      <c r="AF7" s="141">
        <v>1</v>
      </c>
      <c r="AG7" s="141">
        <v>1</v>
      </c>
      <c r="AH7" s="141">
        <v>2</v>
      </c>
      <c r="AI7" s="141">
        <v>2</v>
      </c>
      <c r="AJ7" s="141">
        <v>1</v>
      </c>
      <c r="AK7" s="141">
        <v>1</v>
      </c>
      <c r="AL7" s="141">
        <v>1</v>
      </c>
      <c r="AM7" s="141">
        <v>1</v>
      </c>
      <c r="AN7" s="141">
        <v>1</v>
      </c>
      <c r="AO7" s="141">
        <v>1</v>
      </c>
      <c r="AP7" s="141">
        <v>1</v>
      </c>
      <c r="AQ7" s="141">
        <v>1</v>
      </c>
      <c r="AR7" s="141">
        <v>5</v>
      </c>
      <c r="AS7" s="141">
        <v>3</v>
      </c>
      <c r="AT7" s="141">
        <v>1</v>
      </c>
      <c r="AU7" s="141">
        <v>1</v>
      </c>
      <c r="AV7" s="141">
        <v>4</v>
      </c>
      <c r="AW7" s="141">
        <v>1</v>
      </c>
      <c r="AX7" s="141">
        <v>2</v>
      </c>
      <c r="AY7" s="141">
        <v>4</v>
      </c>
      <c r="AZ7" s="141">
        <v>5</v>
      </c>
      <c r="BA7" s="141">
        <v>350</v>
      </c>
    </row>
    <row r="8" spans="1:53" x14ac:dyDescent="0.2">
      <c r="A8" s="139">
        <v>1259</v>
      </c>
      <c r="B8" s="141">
        <v>5</v>
      </c>
      <c r="C8" s="141">
        <v>2</v>
      </c>
      <c r="D8" s="141">
        <v>7</v>
      </c>
      <c r="E8" s="141">
        <v>1</v>
      </c>
      <c r="F8" s="141">
        <v>3</v>
      </c>
      <c r="G8" s="141">
        <v>1</v>
      </c>
      <c r="H8" s="141">
        <v>6</v>
      </c>
      <c r="I8" s="141">
        <v>1</v>
      </c>
      <c r="J8" s="141">
        <v>1</v>
      </c>
      <c r="K8" s="141">
        <v>1</v>
      </c>
      <c r="L8" s="141">
        <v>1</v>
      </c>
      <c r="M8" s="141">
        <v>1</v>
      </c>
      <c r="N8" s="141">
        <v>2</v>
      </c>
      <c r="O8" s="141">
        <v>2</v>
      </c>
      <c r="P8" s="141">
        <v>2</v>
      </c>
      <c r="Q8" s="141">
        <v>1</v>
      </c>
      <c r="R8" s="141">
        <v>2</v>
      </c>
      <c r="S8" s="141">
        <v>2</v>
      </c>
      <c r="T8" s="141">
        <v>2</v>
      </c>
      <c r="U8" s="141">
        <v>3</v>
      </c>
      <c r="V8" s="141">
        <v>1</v>
      </c>
      <c r="W8" s="141">
        <v>2</v>
      </c>
      <c r="X8" s="141">
        <v>3</v>
      </c>
      <c r="Y8" s="141"/>
      <c r="Z8" s="141"/>
      <c r="AA8" s="141"/>
      <c r="AB8" s="141"/>
      <c r="AC8" s="141"/>
      <c r="AD8" s="141">
        <v>2</v>
      </c>
      <c r="AE8" s="141">
        <v>2</v>
      </c>
      <c r="AF8" s="141">
        <v>1</v>
      </c>
      <c r="AG8" s="141">
        <v>2</v>
      </c>
      <c r="AH8" s="141">
        <v>2</v>
      </c>
      <c r="AI8" s="141">
        <v>2</v>
      </c>
      <c r="AJ8" s="141">
        <v>2</v>
      </c>
      <c r="AK8" s="141">
        <v>2</v>
      </c>
      <c r="AL8" s="141">
        <v>2</v>
      </c>
      <c r="AM8" s="141">
        <v>1</v>
      </c>
      <c r="AN8" s="141">
        <v>1</v>
      </c>
      <c r="AO8" s="141">
        <v>2</v>
      </c>
      <c r="AP8" s="141">
        <v>2</v>
      </c>
      <c r="AQ8" s="141">
        <v>1</v>
      </c>
      <c r="AR8" s="141">
        <v>4</v>
      </c>
      <c r="AS8" s="141">
        <v>2</v>
      </c>
      <c r="AT8" s="141">
        <v>1</v>
      </c>
      <c r="AU8" s="141">
        <v>2</v>
      </c>
      <c r="AV8" s="141">
        <v>1</v>
      </c>
      <c r="AW8" s="141">
        <v>1</v>
      </c>
      <c r="AX8" s="141">
        <v>1</v>
      </c>
      <c r="AY8" s="141">
        <v>1</v>
      </c>
      <c r="AZ8" s="141">
        <v>1</v>
      </c>
      <c r="BA8" s="141">
        <v>350</v>
      </c>
    </row>
    <row r="9" spans="1:53" x14ac:dyDescent="0.2">
      <c r="A9" s="139">
        <v>1260</v>
      </c>
      <c r="B9" s="141">
        <v>5</v>
      </c>
      <c r="C9" s="141">
        <v>2</v>
      </c>
      <c r="D9" s="141">
        <v>7</v>
      </c>
      <c r="E9" s="141">
        <v>1</v>
      </c>
      <c r="F9" s="141">
        <v>4</v>
      </c>
      <c r="G9" s="141">
        <v>1</v>
      </c>
      <c r="H9" s="141">
        <v>6</v>
      </c>
      <c r="I9" s="141">
        <v>1</v>
      </c>
      <c r="J9" s="141">
        <v>2</v>
      </c>
      <c r="K9" s="141">
        <v>1</v>
      </c>
      <c r="L9" s="141">
        <v>1</v>
      </c>
      <c r="M9" s="141">
        <v>1</v>
      </c>
      <c r="N9" s="141">
        <v>2</v>
      </c>
      <c r="O9" s="141">
        <v>2</v>
      </c>
      <c r="P9" s="141">
        <v>1</v>
      </c>
      <c r="Q9" s="141">
        <v>1</v>
      </c>
      <c r="R9" s="141">
        <v>2</v>
      </c>
      <c r="S9" s="141">
        <v>2</v>
      </c>
      <c r="T9" s="141">
        <v>2</v>
      </c>
      <c r="U9" s="141">
        <v>3</v>
      </c>
      <c r="V9" s="141"/>
      <c r="W9" s="141"/>
      <c r="X9" s="141"/>
      <c r="Y9" s="141"/>
      <c r="Z9" s="141"/>
      <c r="AA9" s="141"/>
      <c r="AB9" s="141"/>
      <c r="AC9" s="141"/>
      <c r="AD9" s="141">
        <v>2</v>
      </c>
      <c r="AE9" s="141">
        <v>2</v>
      </c>
      <c r="AF9" s="141">
        <v>2</v>
      </c>
      <c r="AG9" s="141">
        <v>2</v>
      </c>
      <c r="AH9" s="141">
        <v>2</v>
      </c>
      <c r="AI9" s="141">
        <v>2</v>
      </c>
      <c r="AJ9" s="141">
        <v>2</v>
      </c>
      <c r="AK9" s="141">
        <v>2</v>
      </c>
      <c r="AL9" s="141">
        <v>3</v>
      </c>
      <c r="AM9" s="141">
        <v>1</v>
      </c>
      <c r="AN9" s="141">
        <v>2</v>
      </c>
      <c r="AO9" s="141">
        <v>2</v>
      </c>
      <c r="AP9" s="141">
        <v>2</v>
      </c>
      <c r="AQ9" s="141">
        <v>1</v>
      </c>
      <c r="AR9" s="141">
        <v>5</v>
      </c>
      <c r="AS9" s="141">
        <v>1</v>
      </c>
      <c r="AT9" s="141">
        <v>1</v>
      </c>
      <c r="AU9" s="141">
        <v>1</v>
      </c>
      <c r="AV9" s="141">
        <v>1</v>
      </c>
      <c r="AW9" s="141">
        <v>1</v>
      </c>
      <c r="AX9" s="141">
        <v>1</v>
      </c>
      <c r="AY9" s="141">
        <v>1</v>
      </c>
      <c r="AZ9" s="141">
        <v>1</v>
      </c>
      <c r="BA9" s="141">
        <v>350</v>
      </c>
    </row>
    <row r="10" spans="1:53" x14ac:dyDescent="0.2">
      <c r="A10" s="139">
        <v>1261</v>
      </c>
      <c r="B10" s="141">
        <v>4</v>
      </c>
      <c r="C10" s="141">
        <v>2</v>
      </c>
      <c r="D10" s="141">
        <v>5</v>
      </c>
      <c r="E10" s="141">
        <v>3</v>
      </c>
      <c r="F10" s="141">
        <v>2</v>
      </c>
      <c r="G10" s="141">
        <v>1</v>
      </c>
      <c r="H10" s="141">
        <v>4</v>
      </c>
      <c r="I10" s="141">
        <v>2</v>
      </c>
      <c r="J10" s="141">
        <v>2</v>
      </c>
      <c r="K10" s="141">
        <v>2</v>
      </c>
      <c r="L10" s="141">
        <v>2</v>
      </c>
      <c r="M10" s="141">
        <v>1</v>
      </c>
      <c r="N10" s="141">
        <v>1</v>
      </c>
      <c r="O10" s="141">
        <v>1</v>
      </c>
      <c r="P10" s="141">
        <v>2</v>
      </c>
      <c r="Q10" s="141">
        <v>1</v>
      </c>
      <c r="R10" s="141">
        <v>2</v>
      </c>
      <c r="S10" s="141">
        <v>2</v>
      </c>
      <c r="T10" s="141">
        <v>1</v>
      </c>
      <c r="U10" s="141">
        <v>1</v>
      </c>
      <c r="V10" s="141"/>
      <c r="W10" s="141"/>
      <c r="X10" s="141"/>
      <c r="Y10" s="141">
        <v>2</v>
      </c>
      <c r="Z10" s="141">
        <v>2</v>
      </c>
      <c r="AA10" s="141">
        <v>2</v>
      </c>
      <c r="AB10" s="141"/>
      <c r="AC10" s="141"/>
      <c r="AD10" s="141">
        <v>2</v>
      </c>
      <c r="AE10" s="141">
        <v>3</v>
      </c>
      <c r="AF10" s="141">
        <v>4</v>
      </c>
      <c r="AG10" s="141">
        <v>2</v>
      </c>
      <c r="AH10" s="141">
        <v>3</v>
      </c>
      <c r="AI10" s="141">
        <v>2</v>
      </c>
      <c r="AJ10" s="141">
        <v>2</v>
      </c>
      <c r="AK10" s="141">
        <v>2</v>
      </c>
      <c r="AL10" s="141">
        <v>4</v>
      </c>
      <c r="AM10" s="141">
        <v>3</v>
      </c>
      <c r="AN10" s="141">
        <v>3</v>
      </c>
      <c r="AO10" s="141">
        <v>4</v>
      </c>
      <c r="AP10" s="141">
        <v>4</v>
      </c>
      <c r="AQ10" s="141">
        <v>1</v>
      </c>
      <c r="AR10" s="141">
        <v>3</v>
      </c>
      <c r="AS10" s="141">
        <v>4</v>
      </c>
      <c r="AT10" s="141">
        <v>3</v>
      </c>
      <c r="AU10" s="141">
        <v>2</v>
      </c>
      <c r="AV10" s="141">
        <v>1</v>
      </c>
      <c r="AW10" s="141">
        <v>1</v>
      </c>
      <c r="AX10" s="141">
        <v>1</v>
      </c>
      <c r="AY10" s="141">
        <v>3</v>
      </c>
      <c r="AZ10" s="141">
        <v>1</v>
      </c>
      <c r="BA10" s="141">
        <v>350</v>
      </c>
    </row>
    <row r="11" spans="1:53" x14ac:dyDescent="0.2">
      <c r="A11" s="139">
        <v>1262</v>
      </c>
      <c r="B11" s="141">
        <v>3</v>
      </c>
      <c r="C11" s="141">
        <v>2</v>
      </c>
      <c r="D11" s="141">
        <v>3</v>
      </c>
      <c r="E11" s="141">
        <v>3</v>
      </c>
      <c r="F11" s="141">
        <v>3</v>
      </c>
      <c r="G11" s="141">
        <v>1</v>
      </c>
      <c r="H11" s="141">
        <v>6</v>
      </c>
      <c r="I11" s="141">
        <v>2</v>
      </c>
      <c r="J11" s="141">
        <v>1</v>
      </c>
      <c r="K11" s="141">
        <v>2</v>
      </c>
      <c r="L11" s="141">
        <v>1</v>
      </c>
      <c r="M11" s="141">
        <v>1</v>
      </c>
      <c r="N11" s="141">
        <v>3</v>
      </c>
      <c r="O11" s="141">
        <v>2</v>
      </c>
      <c r="P11" s="141">
        <v>3</v>
      </c>
      <c r="Q11" s="141">
        <v>2</v>
      </c>
      <c r="R11" s="141">
        <v>2</v>
      </c>
      <c r="S11" s="141">
        <v>2</v>
      </c>
      <c r="T11" s="141">
        <v>2</v>
      </c>
      <c r="U11" s="141">
        <v>3</v>
      </c>
      <c r="V11" s="141">
        <v>1</v>
      </c>
      <c r="W11" s="141">
        <v>1</v>
      </c>
      <c r="X11" s="141">
        <v>2</v>
      </c>
      <c r="Y11" s="141"/>
      <c r="Z11" s="141"/>
      <c r="AA11" s="141"/>
      <c r="AB11" s="141"/>
      <c r="AC11" s="141"/>
      <c r="AD11" s="141">
        <v>3</v>
      </c>
      <c r="AE11" s="141">
        <v>2</v>
      </c>
      <c r="AF11" s="141">
        <v>3</v>
      </c>
      <c r="AG11" s="141">
        <v>2</v>
      </c>
      <c r="AH11" s="141">
        <v>3</v>
      </c>
      <c r="AI11" s="141">
        <v>3</v>
      </c>
      <c r="AJ11" s="141">
        <v>3</v>
      </c>
      <c r="AK11" s="141">
        <v>3</v>
      </c>
      <c r="AL11" s="141">
        <v>3</v>
      </c>
      <c r="AM11" s="141">
        <v>3</v>
      </c>
      <c r="AN11" s="141">
        <v>2</v>
      </c>
      <c r="AO11" s="141">
        <v>3</v>
      </c>
      <c r="AP11" s="141">
        <v>3</v>
      </c>
      <c r="AQ11" s="141">
        <v>1</v>
      </c>
      <c r="AR11" s="141">
        <v>5</v>
      </c>
      <c r="AS11" s="141">
        <v>2</v>
      </c>
      <c r="AT11" s="141">
        <v>1</v>
      </c>
      <c r="AU11" s="141">
        <v>2</v>
      </c>
      <c r="AV11" s="141">
        <v>1</v>
      </c>
      <c r="AW11" s="141">
        <v>2</v>
      </c>
      <c r="AX11" s="141">
        <v>1</v>
      </c>
      <c r="AY11" s="141">
        <v>1</v>
      </c>
      <c r="AZ11" s="141">
        <v>1</v>
      </c>
      <c r="BA11" s="141">
        <v>350</v>
      </c>
    </row>
    <row r="12" spans="1:53" x14ac:dyDescent="0.2">
      <c r="V12" s="139"/>
      <c r="W12" s="139"/>
      <c r="X12" s="139"/>
      <c r="Y12" s="139"/>
      <c r="Z12" s="139"/>
      <c r="AA12" s="139"/>
      <c r="AB12" s="139"/>
      <c r="AC12" s="139"/>
      <c r="AE12" s="139"/>
      <c r="AF12" s="139"/>
      <c r="AG12" s="139"/>
      <c r="AH12" s="139"/>
      <c r="AR12" s="139"/>
    </row>
    <row r="13" spans="1:53" x14ac:dyDescent="0.2">
      <c r="V13" s="139"/>
      <c r="W13" s="139"/>
      <c r="X13" s="139"/>
      <c r="Y13" s="139"/>
      <c r="Z13" s="139"/>
      <c r="AA13" s="139"/>
      <c r="AB13" s="139"/>
      <c r="AC13" s="139"/>
      <c r="AE13" s="139"/>
      <c r="AF13" s="139"/>
      <c r="AG13" s="139"/>
      <c r="AH13" s="139"/>
      <c r="AR13" s="139"/>
    </row>
    <row r="14" spans="1:53" x14ac:dyDescent="0.2">
      <c r="V14" s="139"/>
      <c r="W14" s="139"/>
      <c r="X14" s="139"/>
      <c r="Y14" s="139"/>
      <c r="Z14" s="139"/>
      <c r="AA14" s="139"/>
      <c r="AB14" s="139"/>
      <c r="AC14" s="139"/>
      <c r="AE14" s="139"/>
      <c r="AF14" s="139"/>
      <c r="AG14" s="139"/>
      <c r="AH14" s="139"/>
      <c r="AR14" s="139"/>
    </row>
    <row r="15" spans="1:53" x14ac:dyDescent="0.2">
      <c r="V15" s="139"/>
      <c r="W15" s="139"/>
      <c r="X15" s="139"/>
      <c r="Y15" s="139"/>
      <c r="Z15" s="139"/>
      <c r="AA15" s="139"/>
      <c r="AB15" s="139"/>
      <c r="AC15" s="139"/>
      <c r="AE15" s="139"/>
      <c r="AF15" s="139"/>
      <c r="AG15" s="139"/>
      <c r="AH15" s="139"/>
      <c r="AR15" s="139"/>
    </row>
    <row r="16" spans="1:53" x14ac:dyDescent="0.2">
      <c r="V16" s="139"/>
      <c r="W16" s="139"/>
      <c r="X16" s="139"/>
      <c r="Y16" s="139"/>
      <c r="Z16" s="139"/>
      <c r="AA16" s="139"/>
      <c r="AB16" s="139"/>
      <c r="AC16" s="139"/>
      <c r="AE16" s="139"/>
      <c r="AF16" s="139"/>
      <c r="AG16" s="139"/>
      <c r="AH16" s="139"/>
      <c r="AR16" s="139"/>
    </row>
    <row r="17" spans="22:44" x14ac:dyDescent="0.2">
      <c r="V17" s="139"/>
      <c r="W17" s="139"/>
      <c r="X17" s="139"/>
      <c r="Y17" s="139"/>
      <c r="Z17" s="139"/>
      <c r="AA17" s="139"/>
      <c r="AB17" s="139"/>
      <c r="AC17" s="139"/>
      <c r="AE17" s="139"/>
      <c r="AF17" s="139"/>
      <c r="AG17" s="139"/>
      <c r="AH17" s="139"/>
      <c r="AR17" s="139"/>
    </row>
    <row r="18" spans="22:44" x14ac:dyDescent="0.2">
      <c r="V18" s="139"/>
      <c r="W18" s="139"/>
      <c r="X18" s="139"/>
      <c r="Y18" s="139"/>
      <c r="Z18" s="139"/>
      <c r="AA18" s="139"/>
      <c r="AB18" s="139"/>
      <c r="AC18" s="139"/>
      <c r="AE18" s="139"/>
      <c r="AF18" s="139"/>
      <c r="AG18" s="139"/>
      <c r="AH18" s="139"/>
      <c r="AR18" s="139"/>
    </row>
    <row r="19" spans="22:44" x14ac:dyDescent="0.2">
      <c r="V19" s="139"/>
      <c r="W19" s="139"/>
      <c r="X19" s="139"/>
      <c r="Y19" s="139"/>
      <c r="Z19" s="139"/>
      <c r="AA19" s="139"/>
      <c r="AB19" s="139"/>
      <c r="AC19" s="139"/>
      <c r="AE19" s="139"/>
      <c r="AF19" s="139"/>
      <c r="AG19" s="139"/>
      <c r="AH19" s="139"/>
      <c r="AR19" s="139"/>
    </row>
    <row r="20" spans="22:44" x14ac:dyDescent="0.2">
      <c r="V20" s="139"/>
      <c r="W20" s="139"/>
      <c r="X20" s="139"/>
      <c r="Y20" s="139"/>
      <c r="Z20" s="139"/>
      <c r="AA20" s="139"/>
      <c r="AB20" s="139"/>
      <c r="AC20" s="139"/>
      <c r="AE20" s="139"/>
      <c r="AF20" s="139"/>
      <c r="AG20" s="139"/>
      <c r="AH20" s="139"/>
      <c r="AR20" s="139"/>
    </row>
    <row r="21" spans="22:44" x14ac:dyDescent="0.2">
      <c r="V21" s="139"/>
      <c r="W21" s="139"/>
      <c r="X21" s="139"/>
      <c r="Y21" s="139"/>
      <c r="Z21" s="139"/>
      <c r="AA21" s="139"/>
      <c r="AB21" s="139"/>
      <c r="AC21" s="139"/>
      <c r="AE21" s="139"/>
      <c r="AF21" s="139"/>
      <c r="AG21" s="139"/>
      <c r="AH21" s="139"/>
      <c r="AR21" s="139"/>
    </row>
    <row r="22" spans="22:44" x14ac:dyDescent="0.2">
      <c r="V22" s="139"/>
      <c r="W22" s="139"/>
      <c r="X22" s="139"/>
      <c r="Y22" s="139"/>
      <c r="Z22" s="139"/>
      <c r="AA22" s="139"/>
      <c r="AB22" s="139"/>
      <c r="AC22" s="139"/>
      <c r="AE22" s="139"/>
      <c r="AF22" s="139"/>
      <c r="AG22" s="139"/>
      <c r="AH22" s="139"/>
      <c r="AR22" s="139"/>
    </row>
    <row r="23" spans="22:44" x14ac:dyDescent="0.2">
      <c r="V23" s="139"/>
      <c r="W23" s="139"/>
      <c r="X23" s="139"/>
      <c r="Y23" s="139"/>
      <c r="Z23" s="139"/>
      <c r="AA23" s="139"/>
      <c r="AB23" s="139"/>
      <c r="AC23" s="139"/>
      <c r="AE23" s="139"/>
      <c r="AF23" s="139"/>
      <c r="AG23" s="139"/>
      <c r="AH23" s="139"/>
      <c r="AR23" s="139"/>
    </row>
    <row r="24" spans="22:44" x14ac:dyDescent="0.2">
      <c r="V24" s="139"/>
      <c r="W24" s="139"/>
      <c r="X24" s="139"/>
      <c r="Y24" s="139"/>
      <c r="Z24" s="139"/>
      <c r="AA24" s="139"/>
      <c r="AB24" s="139"/>
      <c r="AC24" s="139"/>
      <c r="AE24" s="139"/>
      <c r="AF24" s="139"/>
      <c r="AG24" s="139"/>
      <c r="AH24" s="139"/>
      <c r="AR24" s="139"/>
    </row>
    <row r="25" spans="22:44" x14ac:dyDescent="0.2">
      <c r="V25" s="139"/>
      <c r="W25" s="139"/>
      <c r="X25" s="139"/>
      <c r="Y25" s="139"/>
      <c r="Z25" s="139"/>
      <c r="AA25" s="139"/>
      <c r="AB25" s="139"/>
      <c r="AC25" s="139"/>
      <c r="AE25" s="139"/>
      <c r="AF25" s="139"/>
      <c r="AG25" s="139"/>
      <c r="AH25" s="139"/>
      <c r="AR25" s="139"/>
    </row>
    <row r="26" spans="22:44" x14ac:dyDescent="0.2">
      <c r="V26" s="139"/>
      <c r="W26" s="139"/>
      <c r="X26" s="139"/>
      <c r="Y26" s="139"/>
      <c r="Z26" s="139"/>
      <c r="AA26" s="139"/>
      <c r="AB26" s="139"/>
      <c r="AC26" s="139"/>
      <c r="AE26" s="139"/>
      <c r="AF26" s="139"/>
      <c r="AG26" s="139"/>
      <c r="AH26" s="139"/>
      <c r="AR26" s="139"/>
    </row>
    <row r="27" spans="22:44" x14ac:dyDescent="0.2">
      <c r="V27" s="139"/>
      <c r="W27" s="139"/>
      <c r="X27" s="139"/>
      <c r="Y27" s="139"/>
      <c r="Z27" s="139"/>
      <c r="AA27" s="139"/>
      <c r="AB27" s="139"/>
      <c r="AC27" s="139"/>
      <c r="AE27" s="139"/>
      <c r="AF27" s="139"/>
      <c r="AG27" s="139"/>
      <c r="AH27" s="139"/>
      <c r="AR27" s="139"/>
    </row>
    <row r="28" spans="22:44" x14ac:dyDescent="0.2">
      <c r="V28" s="139"/>
      <c r="W28" s="139"/>
      <c r="X28" s="139"/>
      <c r="Y28" s="139"/>
      <c r="Z28" s="139"/>
      <c r="AA28" s="139"/>
      <c r="AB28" s="139"/>
      <c r="AC28" s="139"/>
      <c r="AE28" s="139"/>
      <c r="AF28" s="139"/>
      <c r="AG28" s="139"/>
      <c r="AH28" s="139"/>
      <c r="AR28" s="139"/>
    </row>
    <row r="29" spans="22:44" x14ac:dyDescent="0.2">
      <c r="V29" s="139"/>
      <c r="W29" s="139"/>
      <c r="X29" s="139"/>
      <c r="Y29" s="139"/>
      <c r="Z29" s="139"/>
      <c r="AA29" s="139"/>
      <c r="AB29" s="139"/>
      <c r="AC29" s="139"/>
      <c r="AE29" s="139"/>
      <c r="AF29" s="139"/>
      <c r="AG29" s="139"/>
      <c r="AH29" s="139"/>
      <c r="AR29" s="139"/>
    </row>
    <row r="30" spans="22:44" x14ac:dyDescent="0.2">
      <c r="V30" s="139"/>
      <c r="W30" s="139"/>
      <c r="X30" s="139"/>
      <c r="Y30" s="139"/>
      <c r="Z30" s="139"/>
      <c r="AA30" s="139"/>
      <c r="AB30" s="139"/>
      <c r="AC30" s="139"/>
      <c r="AE30" s="139"/>
      <c r="AF30" s="139"/>
      <c r="AG30" s="139"/>
      <c r="AH30" s="139"/>
      <c r="AR30" s="139"/>
    </row>
    <row r="31" spans="22:44" x14ac:dyDescent="0.2">
      <c r="V31" s="139"/>
      <c r="W31" s="139"/>
      <c r="X31" s="139"/>
      <c r="Y31" s="139"/>
      <c r="Z31" s="139"/>
      <c r="AA31" s="139"/>
      <c r="AB31" s="139"/>
      <c r="AC31" s="139"/>
      <c r="AE31" s="139"/>
      <c r="AF31" s="139"/>
      <c r="AG31" s="139"/>
      <c r="AH31" s="139"/>
      <c r="AR31" s="139"/>
    </row>
    <row r="32" spans="22:44" x14ac:dyDescent="0.2">
      <c r="V32" s="139"/>
      <c r="W32" s="139"/>
      <c r="X32" s="139"/>
      <c r="Y32" s="139"/>
      <c r="Z32" s="139"/>
      <c r="AA32" s="139"/>
      <c r="AB32" s="139"/>
      <c r="AC32" s="139"/>
      <c r="AE32" s="139"/>
      <c r="AF32" s="139"/>
      <c r="AG32" s="139"/>
      <c r="AH32" s="139"/>
      <c r="AR32" s="139"/>
    </row>
    <row r="33" spans="22:44" x14ac:dyDescent="0.2">
      <c r="V33" s="139"/>
      <c r="W33" s="139"/>
      <c r="X33" s="139"/>
      <c r="Y33" s="139"/>
      <c r="Z33" s="139"/>
      <c r="AA33" s="139"/>
      <c r="AB33" s="139"/>
      <c r="AC33" s="139"/>
      <c r="AE33" s="139"/>
      <c r="AF33" s="139"/>
      <c r="AG33" s="139"/>
      <c r="AH33" s="139"/>
      <c r="AR33" s="139"/>
    </row>
    <row r="34" spans="22:44" x14ac:dyDescent="0.2">
      <c r="V34" s="139"/>
      <c r="W34" s="139"/>
      <c r="X34" s="139"/>
      <c r="Y34" s="139"/>
      <c r="Z34" s="139"/>
      <c r="AA34" s="139"/>
      <c r="AB34" s="139"/>
      <c r="AC34" s="139"/>
      <c r="AE34" s="139"/>
      <c r="AF34" s="139"/>
      <c r="AG34" s="139"/>
      <c r="AH34" s="139"/>
      <c r="AR34" s="139"/>
    </row>
    <row r="35" spans="22:44" x14ac:dyDescent="0.2">
      <c r="V35" s="139"/>
      <c r="W35" s="139"/>
      <c r="X35" s="139"/>
      <c r="Y35" s="139"/>
      <c r="Z35" s="139"/>
      <c r="AA35" s="139"/>
      <c r="AB35" s="139"/>
      <c r="AC35" s="139"/>
      <c r="AE35" s="139"/>
      <c r="AF35" s="139"/>
      <c r="AG35" s="139"/>
      <c r="AH35" s="139"/>
      <c r="AR35" s="139"/>
    </row>
    <row r="36" spans="22:44" x14ac:dyDescent="0.2">
      <c r="V36" s="139"/>
      <c r="W36" s="139"/>
      <c r="X36" s="139"/>
      <c r="Y36" s="139"/>
      <c r="Z36" s="139"/>
      <c r="AA36" s="139"/>
      <c r="AB36" s="139"/>
      <c r="AC36" s="139"/>
      <c r="AE36" s="139"/>
      <c r="AF36" s="139"/>
      <c r="AG36" s="139"/>
      <c r="AH36" s="139"/>
      <c r="AR36" s="139"/>
    </row>
    <row r="37" spans="22:44" x14ac:dyDescent="0.2">
      <c r="V37" s="139"/>
      <c r="W37" s="139"/>
      <c r="X37" s="139"/>
      <c r="Y37" s="139"/>
      <c r="Z37" s="139"/>
      <c r="AA37" s="139"/>
      <c r="AB37" s="139"/>
      <c r="AC37" s="139"/>
      <c r="AE37" s="139"/>
      <c r="AF37" s="139"/>
      <c r="AG37" s="139"/>
      <c r="AH37" s="139"/>
      <c r="AR37" s="139"/>
    </row>
    <row r="38" spans="22:44" x14ac:dyDescent="0.2">
      <c r="V38" s="139"/>
      <c r="W38" s="139"/>
      <c r="X38" s="139"/>
      <c r="Y38" s="139"/>
      <c r="Z38" s="139"/>
      <c r="AA38" s="139"/>
      <c r="AB38" s="139"/>
      <c r="AC38" s="139"/>
      <c r="AE38" s="139"/>
      <c r="AF38" s="139"/>
      <c r="AG38" s="139"/>
      <c r="AH38" s="139"/>
      <c r="AR38" s="139"/>
    </row>
    <row r="39" spans="22:44" x14ac:dyDescent="0.2">
      <c r="V39" s="139"/>
      <c r="W39" s="139"/>
      <c r="X39" s="139"/>
      <c r="Y39" s="139"/>
      <c r="Z39" s="139"/>
      <c r="AA39" s="139"/>
      <c r="AB39" s="139"/>
      <c r="AC39" s="139"/>
      <c r="AE39" s="139"/>
      <c r="AF39" s="139"/>
      <c r="AG39" s="139"/>
      <c r="AH39" s="139"/>
      <c r="AR39" s="139"/>
    </row>
    <row r="40" spans="22:44" x14ac:dyDescent="0.2">
      <c r="V40" s="139"/>
      <c r="W40" s="139"/>
      <c r="X40" s="139"/>
      <c r="Y40" s="139"/>
      <c r="Z40" s="139"/>
      <c r="AA40" s="139"/>
      <c r="AB40" s="139"/>
      <c r="AC40" s="139"/>
      <c r="AE40" s="139"/>
      <c r="AF40" s="139"/>
      <c r="AG40" s="139"/>
      <c r="AH40" s="139"/>
      <c r="AR40" s="139"/>
    </row>
    <row r="41" spans="22:44" x14ac:dyDescent="0.2">
      <c r="V41" s="139"/>
      <c r="W41" s="139"/>
      <c r="X41" s="139"/>
      <c r="Y41" s="139"/>
      <c r="Z41" s="139"/>
      <c r="AA41" s="139"/>
      <c r="AB41" s="139"/>
      <c r="AC41" s="139"/>
      <c r="AE41" s="139"/>
      <c r="AF41" s="139"/>
      <c r="AG41" s="139"/>
      <c r="AH41" s="139"/>
      <c r="AR41" s="139"/>
    </row>
    <row r="42" spans="22:44" x14ac:dyDescent="0.2">
      <c r="V42" s="139"/>
      <c r="W42" s="139"/>
      <c r="X42" s="139"/>
      <c r="Y42" s="139"/>
      <c r="Z42" s="139"/>
      <c r="AA42" s="139"/>
      <c r="AB42" s="139"/>
      <c r="AC42" s="139"/>
      <c r="AE42" s="139"/>
      <c r="AF42" s="139"/>
      <c r="AG42" s="139"/>
      <c r="AH42" s="139"/>
      <c r="AR42" s="139"/>
    </row>
    <row r="43" spans="22:44" x14ac:dyDescent="0.2">
      <c r="V43" s="139"/>
      <c r="W43" s="139"/>
      <c r="X43" s="139"/>
      <c r="Y43" s="139"/>
      <c r="Z43" s="139"/>
      <c r="AA43" s="139"/>
      <c r="AB43" s="139"/>
      <c r="AC43" s="139"/>
      <c r="AE43" s="139"/>
      <c r="AF43" s="139"/>
      <c r="AG43" s="139"/>
      <c r="AH43" s="139"/>
      <c r="AR43" s="139"/>
    </row>
    <row r="44" spans="22:44" x14ac:dyDescent="0.2">
      <c r="V44" s="139"/>
      <c r="W44" s="139"/>
      <c r="X44" s="139"/>
      <c r="Y44" s="139"/>
      <c r="Z44" s="139"/>
      <c r="AA44" s="139"/>
      <c r="AB44" s="139"/>
      <c r="AC44" s="139"/>
      <c r="AE44" s="139"/>
      <c r="AF44" s="139"/>
      <c r="AG44" s="139"/>
      <c r="AH44" s="139"/>
      <c r="AR44" s="139"/>
    </row>
    <row r="45" spans="22:44" x14ac:dyDescent="0.2">
      <c r="V45" s="139"/>
      <c r="W45" s="139"/>
      <c r="X45" s="139"/>
      <c r="Y45" s="139"/>
      <c r="Z45" s="139"/>
      <c r="AA45" s="139"/>
      <c r="AB45" s="139"/>
      <c r="AC45" s="139"/>
      <c r="AE45" s="139"/>
      <c r="AF45" s="139"/>
      <c r="AG45" s="139"/>
      <c r="AH45" s="139"/>
      <c r="AR45" s="139"/>
    </row>
    <row r="46" spans="22:44" x14ac:dyDescent="0.2">
      <c r="V46" s="139"/>
      <c r="W46" s="139"/>
      <c r="X46" s="139"/>
      <c r="Y46" s="139"/>
      <c r="Z46" s="139"/>
      <c r="AA46" s="139"/>
      <c r="AB46" s="139"/>
      <c r="AC46" s="139"/>
      <c r="AE46" s="139"/>
      <c r="AF46" s="139"/>
      <c r="AG46" s="139"/>
      <c r="AH46" s="139"/>
      <c r="AR46" s="139"/>
    </row>
    <row r="47" spans="22:44" x14ac:dyDescent="0.2">
      <c r="V47" s="139"/>
      <c r="W47" s="139"/>
      <c r="X47" s="139"/>
      <c r="Y47" s="139"/>
      <c r="Z47" s="139"/>
      <c r="AA47" s="139"/>
      <c r="AB47" s="139"/>
      <c r="AC47" s="139"/>
      <c r="AE47" s="139"/>
      <c r="AF47" s="139"/>
      <c r="AG47" s="139"/>
      <c r="AH47" s="139"/>
      <c r="AR47" s="139"/>
    </row>
    <row r="48" spans="22:44" x14ac:dyDescent="0.2">
      <c r="V48" s="139"/>
      <c r="W48" s="139"/>
      <c r="X48" s="139"/>
      <c r="Y48" s="139"/>
      <c r="Z48" s="139"/>
      <c r="AA48" s="139"/>
      <c r="AB48" s="139"/>
      <c r="AC48" s="139"/>
      <c r="AE48" s="139"/>
      <c r="AF48" s="139"/>
      <c r="AG48" s="139"/>
      <c r="AH48" s="139"/>
      <c r="AR48" s="139"/>
    </row>
    <row r="49" spans="22:44" x14ac:dyDescent="0.2">
      <c r="V49" s="139"/>
      <c r="W49" s="139"/>
      <c r="X49" s="139"/>
      <c r="Y49" s="139"/>
      <c r="Z49" s="139"/>
      <c r="AA49" s="139"/>
      <c r="AB49" s="139"/>
      <c r="AC49" s="139"/>
      <c r="AE49" s="139"/>
      <c r="AF49" s="139"/>
      <c r="AG49" s="139"/>
      <c r="AH49" s="139"/>
      <c r="AR49" s="139"/>
    </row>
    <row r="50" spans="22:44" x14ac:dyDescent="0.2">
      <c r="V50" s="139"/>
      <c r="W50" s="139"/>
      <c r="X50" s="139"/>
      <c r="Y50" s="139"/>
      <c r="Z50" s="139"/>
      <c r="AA50" s="139"/>
      <c r="AB50" s="139"/>
      <c r="AC50" s="139"/>
      <c r="AE50" s="139"/>
      <c r="AF50" s="139"/>
      <c r="AG50" s="139"/>
      <c r="AH50" s="139"/>
      <c r="AR50" s="139"/>
    </row>
    <row r="51" spans="22:44" x14ac:dyDescent="0.2">
      <c r="V51" s="139"/>
      <c r="W51" s="139"/>
      <c r="X51" s="139"/>
      <c r="Y51" s="139"/>
      <c r="Z51" s="139"/>
      <c r="AA51" s="139"/>
      <c r="AB51" s="139"/>
      <c r="AC51" s="139"/>
      <c r="AE51" s="139"/>
      <c r="AF51" s="139"/>
      <c r="AG51" s="139"/>
      <c r="AH51" s="139"/>
      <c r="AR51" s="139"/>
    </row>
    <row r="52" spans="22:44" x14ac:dyDescent="0.2">
      <c r="V52" s="139"/>
      <c r="W52" s="139"/>
      <c r="X52" s="139"/>
      <c r="Y52" s="139"/>
      <c r="Z52" s="139"/>
      <c r="AA52" s="139"/>
      <c r="AB52" s="139"/>
      <c r="AC52" s="139"/>
      <c r="AE52" s="139"/>
      <c r="AF52" s="139"/>
      <c r="AG52" s="139"/>
      <c r="AH52" s="139"/>
      <c r="AR52" s="139"/>
    </row>
    <row r="53" spans="22:44" x14ac:dyDescent="0.2">
      <c r="V53" s="139"/>
      <c r="W53" s="139"/>
      <c r="X53" s="139"/>
      <c r="Y53" s="139"/>
      <c r="Z53" s="139"/>
      <c r="AA53" s="139"/>
      <c r="AB53" s="139"/>
      <c r="AC53" s="139"/>
      <c r="AE53" s="139"/>
      <c r="AF53" s="139"/>
      <c r="AG53" s="139"/>
      <c r="AH53" s="139"/>
      <c r="AR53" s="139"/>
    </row>
    <row r="54" spans="22:44" x14ac:dyDescent="0.2">
      <c r="V54" s="139"/>
      <c r="W54" s="139"/>
      <c r="X54" s="139"/>
      <c r="Y54" s="139"/>
      <c r="Z54" s="139"/>
      <c r="AA54" s="139"/>
      <c r="AB54" s="139"/>
      <c r="AC54" s="139"/>
      <c r="AE54" s="139"/>
      <c r="AF54" s="139"/>
      <c r="AG54" s="139"/>
      <c r="AH54" s="139"/>
      <c r="AR54" s="139"/>
    </row>
    <row r="55" spans="22:44" x14ac:dyDescent="0.2">
      <c r="V55" s="139"/>
      <c r="W55" s="139"/>
      <c r="X55" s="139"/>
      <c r="Y55" s="139"/>
      <c r="Z55" s="139"/>
      <c r="AA55" s="139"/>
      <c r="AB55" s="139"/>
      <c r="AC55" s="139"/>
      <c r="AE55" s="139"/>
      <c r="AF55" s="139"/>
      <c r="AG55" s="139"/>
      <c r="AH55" s="139"/>
      <c r="AR55" s="139"/>
    </row>
    <row r="56" spans="22:44" x14ac:dyDescent="0.2">
      <c r="V56" s="139"/>
      <c r="W56" s="139"/>
      <c r="X56" s="139"/>
      <c r="Y56" s="139"/>
      <c r="Z56" s="139"/>
      <c r="AA56" s="139"/>
      <c r="AB56" s="139"/>
      <c r="AC56" s="139"/>
      <c r="AE56" s="139"/>
      <c r="AF56" s="139"/>
      <c r="AG56" s="139"/>
      <c r="AH56" s="139"/>
      <c r="AR56" s="139"/>
    </row>
    <row r="57" spans="22:44" x14ac:dyDescent="0.2">
      <c r="V57" s="139"/>
      <c r="W57" s="139"/>
      <c r="X57" s="139"/>
      <c r="Y57" s="139"/>
      <c r="Z57" s="139"/>
      <c r="AA57" s="139"/>
      <c r="AB57" s="139"/>
      <c r="AC57" s="139"/>
      <c r="AE57" s="139"/>
      <c r="AF57" s="139"/>
      <c r="AG57" s="139"/>
      <c r="AH57" s="139"/>
      <c r="AR57" s="139"/>
    </row>
    <row r="58" spans="22:44" x14ac:dyDescent="0.2">
      <c r="V58" s="139"/>
      <c r="W58" s="139"/>
      <c r="X58" s="139"/>
      <c r="Y58" s="139"/>
      <c r="Z58" s="139"/>
      <c r="AA58" s="139"/>
      <c r="AB58" s="139"/>
      <c r="AC58" s="139"/>
      <c r="AE58" s="139"/>
      <c r="AF58" s="139"/>
      <c r="AG58" s="139"/>
      <c r="AH58" s="139"/>
      <c r="AR58" s="139"/>
    </row>
    <row r="59" spans="22:44" x14ac:dyDescent="0.2">
      <c r="V59" s="139"/>
      <c r="W59" s="139"/>
      <c r="X59" s="139"/>
      <c r="Y59" s="139"/>
      <c r="Z59" s="139"/>
      <c r="AA59" s="139"/>
      <c r="AB59" s="139"/>
      <c r="AC59" s="139"/>
      <c r="AE59" s="139"/>
      <c r="AF59" s="139"/>
      <c r="AG59" s="139"/>
      <c r="AH59" s="139"/>
      <c r="AR59" s="139"/>
    </row>
    <row r="60" spans="22:44" x14ac:dyDescent="0.2">
      <c r="V60" s="139"/>
      <c r="W60" s="139"/>
      <c r="X60" s="139"/>
      <c r="Y60" s="139"/>
      <c r="Z60" s="139"/>
      <c r="AA60" s="139"/>
      <c r="AB60" s="139"/>
      <c r="AC60" s="139"/>
      <c r="AE60" s="139"/>
      <c r="AF60" s="139"/>
      <c r="AG60" s="139"/>
      <c r="AH60" s="139"/>
      <c r="AR60" s="139"/>
    </row>
    <row r="61" spans="22:44" x14ac:dyDescent="0.2">
      <c r="V61" s="139"/>
      <c r="W61" s="139"/>
      <c r="X61" s="139"/>
      <c r="Y61" s="139"/>
      <c r="Z61" s="139"/>
      <c r="AA61" s="139"/>
      <c r="AB61" s="139"/>
      <c r="AC61" s="139"/>
      <c r="AE61" s="139"/>
      <c r="AF61" s="139"/>
      <c r="AG61" s="139"/>
      <c r="AH61" s="139"/>
      <c r="AR61" s="139"/>
    </row>
    <row r="62" spans="22:44" x14ac:dyDescent="0.2">
      <c r="V62" s="139"/>
      <c r="W62" s="139"/>
      <c r="X62" s="139"/>
      <c r="Y62" s="139"/>
      <c r="Z62" s="139"/>
      <c r="AA62" s="139"/>
      <c r="AB62" s="139"/>
      <c r="AC62" s="139"/>
      <c r="AE62" s="139"/>
      <c r="AF62" s="139"/>
      <c r="AG62" s="139"/>
      <c r="AH62" s="139"/>
      <c r="AR62" s="139"/>
    </row>
    <row r="63" spans="22:44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22:44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</sheetData>
  <autoFilter ref="A1:BA24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workbookViewId="0">
      <selection activeCell="N21" sqref="N21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53.222222222222221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7</v>
      </c>
      <c r="G6" s="181"/>
      <c r="H6" s="203" t="s">
        <v>7</v>
      </c>
      <c r="I6" s="203"/>
      <c r="J6" s="203"/>
      <c r="K6" s="181">
        <f>COUNTIF('BASE DE DATOS 2017'!C:C,'RESUMEN 2017'!A1)</f>
        <v>3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16.818181818181817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7.333333333333333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1</v>
      </c>
      <c r="G9" s="181"/>
      <c r="H9" s="171" t="s">
        <v>148</v>
      </c>
      <c r="I9" s="171"/>
      <c r="J9" s="171"/>
      <c r="K9" s="181">
        <f>COUNTIF('BASE DE DATOS 2017'!F:F,B1)</f>
        <v>1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4</v>
      </c>
      <c r="G10" s="181"/>
      <c r="H10" s="171" t="s">
        <v>150</v>
      </c>
      <c r="I10" s="171"/>
      <c r="J10" s="171"/>
      <c r="K10" s="181">
        <f>COUNTIF('BASE DE DATOS 2017'!F:F,D1)</f>
        <v>3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9</v>
      </c>
      <c r="G11" s="180" t="s">
        <v>12</v>
      </c>
      <c r="H11" s="180"/>
      <c r="I11" s="54">
        <f>COUNTIF('BASE DE DATOS 2017'!G:G,B1)</f>
        <v>0</v>
      </c>
      <c r="J11" s="180" t="s">
        <v>13</v>
      </c>
      <c r="K11" s="180"/>
      <c r="L11" s="63">
        <f>COUNTIF('BASE DE DATOS 2017'!G:G,C1)</f>
        <v>0</v>
      </c>
    </row>
    <row r="12" spans="1:12" ht="16.350000000000001" customHeight="1" thickBot="1" x14ac:dyDescent="0.3">
      <c r="A12" s="164" t="s">
        <v>14</v>
      </c>
      <c r="B12" s="165"/>
      <c r="C12" s="166"/>
      <c r="D12" s="165" t="str">
        <f>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2017'!H3:H1777),0))=0,TERMINOS!B5,IF((ROUND(((COUNTIF('BASE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2017'!H3:H1777),0))=1,TERMINOS!B6,IF((ROUND(((COUNTIF('BASE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2017'!H3:H1777),0))=2,TERMINOS!C7,IF((ROUND(((COUNTIF('BASE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2017'!H3:H1777),0))=3,TERMINOS!B8,IF((ROUND(((COUNTIF('BASE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2017'!H3:H1777),0))=4,TERMINOS!B9,IF((ROUND(((COUNTIF('BASE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2017'!H3:H1777),0))=5,TERMINOS!B10,TERMINOS!B11))))))</f>
        <v>MAESTRIA</v>
      </c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0.67013888888888884</v>
      </c>
      <c r="F14" s="215"/>
      <c r="G14" s="232" t="s">
        <v>36</v>
      </c>
      <c r="H14" s="233"/>
      <c r="I14" s="233"/>
      <c r="J14" s="233"/>
      <c r="K14" s="278">
        <f>AVERAGE(K15:L17)</f>
        <v>0.62962962962962965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0.78819444444444442</v>
      </c>
      <c r="F15" s="231"/>
      <c r="G15" s="216" t="s">
        <v>37</v>
      </c>
      <c r="H15" s="217"/>
      <c r="I15" s="217"/>
      <c r="J15" s="217"/>
      <c r="K15" s="212">
        <f>CONVIVENCIA!E16</f>
        <v>0.59259259259259256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0.78819444444444442</v>
      </c>
      <c r="F16" s="213"/>
      <c r="G16" s="216" t="s">
        <v>38</v>
      </c>
      <c r="H16" s="217"/>
      <c r="I16" s="217"/>
      <c r="J16" s="217"/>
      <c r="K16" s="212">
        <f>CONVIVENCIA!D25</f>
        <v>0.77777777777777779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0.55555555555555558</v>
      </c>
      <c r="F17" s="237"/>
      <c r="G17" s="204" t="s">
        <v>39</v>
      </c>
      <c r="H17" s="205"/>
      <c r="I17" s="205"/>
      <c r="J17" s="205"/>
      <c r="K17" s="206">
        <f>CONVIVENCIA!E42</f>
        <v>0.51851851851851849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0.66666666666666663</v>
      </c>
      <c r="F18" s="237"/>
      <c r="G18" s="282" t="s">
        <v>40</v>
      </c>
      <c r="H18" s="283"/>
      <c r="I18" s="283"/>
      <c r="J18" s="283"/>
      <c r="K18" s="274">
        <f>AVERAGE(K19:L22)</f>
        <v>0.65740740740740733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MASCULINO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0.70370370370370361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0.66666666666666674</v>
      </c>
      <c r="F20" s="215"/>
      <c r="G20" s="242" t="s">
        <v>42</v>
      </c>
      <c r="H20" s="243"/>
      <c r="I20" s="243"/>
      <c r="J20" s="243"/>
      <c r="K20" s="254">
        <f>'MANDOS MEDIOS'!E41</f>
        <v>0.40740740740740738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0.67901234567901236</v>
      </c>
      <c r="F21" s="231"/>
      <c r="G21" s="242" t="s">
        <v>43</v>
      </c>
      <c r="H21" s="243"/>
      <c r="I21" s="243"/>
      <c r="J21" s="243"/>
      <c r="K21" s="254">
        <f>'MANDOS MEDIOS'!D51</f>
        <v>0.7407407407407407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0.88888888888888884</v>
      </c>
      <c r="F22" s="213"/>
      <c r="G22" s="263" t="s">
        <v>44</v>
      </c>
      <c r="H22" s="264"/>
      <c r="I22" s="264"/>
      <c r="J22" s="264"/>
      <c r="K22" s="254">
        <f>'MANDOS MEDIOS'!E72</f>
        <v>0.77777777777777779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0.77777777777777779</v>
      </c>
      <c r="F23" s="213"/>
      <c r="G23" s="226" t="s">
        <v>45</v>
      </c>
      <c r="H23" s="227"/>
      <c r="I23" s="227"/>
      <c r="J23" s="227"/>
      <c r="K23" s="280">
        <f>AVERAGE(K25:L30)</f>
        <v>0.77160493827160481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0.7407407407407407</v>
      </c>
      <c r="F24" s="213"/>
      <c r="G24" s="228"/>
      <c r="H24" s="229"/>
      <c r="I24" s="229"/>
      <c r="J24" s="229"/>
      <c r="K24" s="284">
        <f>AVERAGE(K25:L29)</f>
        <v>0.81481481481481466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0.77777777777777768</v>
      </c>
      <c r="F25" s="213"/>
      <c r="G25" s="242" t="s">
        <v>46</v>
      </c>
      <c r="H25" s="243"/>
      <c r="I25" s="243"/>
      <c r="J25" s="243"/>
      <c r="K25" s="254">
        <f>PUESTO!E17</f>
        <v>0.88888888888888884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0.7222222222222221</v>
      </c>
      <c r="F26" s="213"/>
      <c r="G26" s="263" t="s">
        <v>47</v>
      </c>
      <c r="H26" s="264"/>
      <c r="I26" s="264"/>
      <c r="J26" s="264"/>
      <c r="K26" s="254">
        <f>PUESTO!E70</f>
        <v>0.92592592592592582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0.59259259259259256</v>
      </c>
      <c r="F27" s="260"/>
      <c r="G27" s="263" t="s">
        <v>48</v>
      </c>
      <c r="H27" s="264"/>
      <c r="I27" s="264"/>
      <c r="J27" s="264"/>
      <c r="K27" s="254">
        <f>PUESTO!D27</f>
        <v>0.70370370370370372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0.16666666666666666</v>
      </c>
      <c r="F28" s="213"/>
      <c r="G28" s="242" t="s">
        <v>49</v>
      </c>
      <c r="H28" s="243"/>
      <c r="I28" s="243"/>
      <c r="J28" s="243"/>
      <c r="K28" s="254">
        <f>PUESTO!D37</f>
        <v>0.88888888888888884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((E31*F10)+(E35*K9)+(E40*F9))/SUM(F9,F10,K9)</f>
        <v>0.73611111111111116</v>
      </c>
      <c r="F29" s="262"/>
      <c r="G29" s="242" t="s">
        <v>50</v>
      </c>
      <c r="H29" s="243"/>
      <c r="I29" s="243"/>
      <c r="J29" s="243"/>
      <c r="K29" s="254">
        <f>PUESTO!D52</f>
        <v>0.66666666666666663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AVERAGE(E32:F34)</f>
        <v>0.77083333333333337</v>
      </c>
      <c r="F30" s="287"/>
      <c r="G30" s="288" t="s">
        <v>51</v>
      </c>
      <c r="H30" s="289"/>
      <c r="I30" s="289"/>
      <c r="J30" s="289"/>
      <c r="K30" s="265">
        <f>PUESTO!E85</f>
        <v>0.55555555555555558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>
        <f>AVERAGE(E32:F34)</f>
        <v>0.77083333333333337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>
        <f>'EQUIPO Y MATERIAL'!D8</f>
        <v>0.91666666666666663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>
        <f>'EQUIPO Y MATERIAL'!D17</f>
        <v>0.83333333333333326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>
        <f>'EQUIPO Y MATERIAL'!D27</f>
        <v>0.5625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0.66666666666666663</v>
      </c>
      <c r="F35" s="247"/>
      <c r="G35" s="272" t="s">
        <v>52</v>
      </c>
      <c r="H35" s="273"/>
      <c r="I35" s="273"/>
      <c r="J35" s="273"/>
      <c r="K35" s="274">
        <f>AVERAGE(E14,E20,E29,K14,K18,K23)</f>
        <v>0.68859310699588472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0.66666666666666663</v>
      </c>
      <c r="F36" s="295"/>
      <c r="G36" s="252" t="s">
        <v>261</v>
      </c>
      <c r="H36" s="253"/>
      <c r="I36" s="253"/>
      <c r="J36" s="253"/>
      <c r="K36" s="296">
        <f>AVERAGE(K24,K18,K14,E30,E21,E15)</f>
        <v>0.72331532921810693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0.66666666666666663</v>
      </c>
      <c r="F37" s="260"/>
      <c r="G37" s="276" t="s">
        <v>161</v>
      </c>
      <c r="H37" s="277"/>
      <c r="I37" s="277"/>
      <c r="J37" s="277"/>
      <c r="K37" s="256">
        <f>COUNTA('BASE DE DATOS 2017'!A3:A1777)</f>
        <v>9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0.66666666666666663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0.66666666666666663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0.66666666666666663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0.66666666666666663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0.66666666666666663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S3" sqref="S3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263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0.57142857142857151</v>
      </c>
      <c r="E4" s="133">
        <f>AVERAGE(E5:E7)</f>
        <v>0.25</v>
      </c>
      <c r="F4" s="111">
        <f>AVERAGE(F5:F7)</f>
        <v>0.67013888888888884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0.85714285714285721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0.75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0.78819444444444442</v>
      </c>
      <c r="G5" s="161">
        <v>0.83088355269389946</v>
      </c>
      <c r="H5" s="152">
        <f>F5-E5</f>
        <v>3.819444444444442E-2</v>
      </c>
      <c r="K5" s="146" t="s">
        <v>246</v>
      </c>
      <c r="L5" s="142">
        <f>D4</f>
        <v>0.57142857142857151</v>
      </c>
      <c r="M5" s="142">
        <f t="shared" ref="M5:N5" si="0">E4</f>
        <v>0.25</v>
      </c>
      <c r="N5" s="143">
        <f t="shared" si="0"/>
        <v>0.67013888888888884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0.42857142857142855</v>
      </c>
      <c r="E6" s="93">
        <f>(COUNTIF('BASE DE DATOS 2016'!J:J,1)*1)/(COUNTA('BASE DE DATOS 2016'!J:J)-2)</f>
        <v>0</v>
      </c>
      <c r="F6" s="93">
        <f>(COUNTIF('BASE DE DATOS 2017'!J:J,1)*1)/(COUNTA('BASE DE DATOS 2017'!J:J)-2)</f>
        <v>0.55555555555555558</v>
      </c>
      <c r="G6" s="161">
        <v>0.54404381560931081</v>
      </c>
      <c r="H6" s="153">
        <f>F6-E6</f>
        <v>0.55555555555555558</v>
      </c>
      <c r="K6" s="146" t="s">
        <v>247</v>
      </c>
      <c r="L6" s="142">
        <f>D8</f>
        <v>0.80272108843537426</v>
      </c>
      <c r="M6" s="142">
        <f t="shared" ref="M6:N6" si="1">E8</f>
        <v>0.55555555555555547</v>
      </c>
      <c r="N6" s="143">
        <f t="shared" si="1"/>
        <v>0.66666666666666674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0.42857142857142855</v>
      </c>
      <c r="E7" s="93">
        <f>((COUNTIF('BASE DE DATOS 2016'!K:K,2)*1)/(COUNTA('BASE DE DATOS 2016'!K:K)-2))</f>
        <v>0</v>
      </c>
      <c r="F7" s="93">
        <f>((COUNTIF('BASE DE DATOS 2017'!K:K,2)*1)/(COUNTA('BASE DE DATOS 2017'!K:K)-2))</f>
        <v>0.66666666666666663</v>
      </c>
      <c r="G7" s="161">
        <v>0.78137836604290278</v>
      </c>
      <c r="H7" s="154">
        <f>F7-E7</f>
        <v>0.66666666666666663</v>
      </c>
      <c r="K7" s="146" t="s">
        <v>26</v>
      </c>
      <c r="L7" s="142">
        <f>D16</f>
        <v>0.89444444444444449</v>
      </c>
      <c r="M7" s="142">
        <f t="shared" ref="M7:N7" si="2">E16</f>
        <v>0.69444444444444431</v>
      </c>
      <c r="N7" s="143">
        <f t="shared" si="2"/>
        <v>0.73611111111111116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0.80272108843537426</v>
      </c>
      <c r="E8" s="133">
        <f>AVERAGE(E9:E15)</f>
        <v>0.55555555555555547</v>
      </c>
      <c r="F8" s="111">
        <f>AVERAGE(F9:F15)</f>
        <v>0.66666666666666674</v>
      </c>
      <c r="G8" s="160">
        <v>0.73606854882528083</v>
      </c>
      <c r="H8" s="130"/>
      <c r="K8" s="146" t="s">
        <v>36</v>
      </c>
      <c r="L8" s="142">
        <f>D28</f>
        <v>0.84126984126984128</v>
      </c>
      <c r="M8" s="142">
        <f t="shared" ref="M8:N8" si="3">E28</f>
        <v>0.49999999999999994</v>
      </c>
      <c r="N8" s="143">
        <f t="shared" si="3"/>
        <v>0.62962962962962965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0.8571428571428571</v>
      </c>
      <c r="E9" s="93">
        <f>(COUNTIF('BASE DE DATOS 2016'!L:L,1)*1)/(COUNTA('BASE DE DATOS 2016'!L:L)-2)</f>
        <v>0.66666666666666663</v>
      </c>
      <c r="F9" s="93">
        <f>(COUNTIF('BASE DE DATOS 2017'!L:L,1)*1)/(COUNTA('BASE DE DATOS 2017'!L:L)-2)</f>
        <v>0.88888888888888884</v>
      </c>
      <c r="G9" s="161">
        <v>0.85623003194888181</v>
      </c>
      <c r="H9" s="152">
        <f t="shared" ref="H9:H15" si="4">F9-E9</f>
        <v>0.22222222222222221</v>
      </c>
      <c r="K9" s="146" t="s">
        <v>40</v>
      </c>
      <c r="L9" s="142">
        <f>D32</f>
        <v>0.7857142857142857</v>
      </c>
      <c r="M9" s="142">
        <f t="shared" ref="M9:N9" si="5">E32</f>
        <v>0.45833333333333337</v>
      </c>
      <c r="N9" s="143">
        <f t="shared" si="5"/>
        <v>0.65740740740740744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0.7142857142857143</v>
      </c>
      <c r="E10" s="93">
        <f>(((COUNTIF('BASE DE DATOS 2016'!M:M,1)*1)+(COUNTIF('BASE DE DATOS 2016'!M:M,2)*1/2)+(COUNTIF('BASE DE DATOS 2016'!M:M,4)*1/2)))/(COUNTA('BASE DE DATOS 2016'!M:M)-2)</f>
        <v>0.33333333333333331</v>
      </c>
      <c r="F10" s="93">
        <f>(COUNTIF('BASE DE DATOS 2017'!M:M,1)*1+(COUNTIF('BASE DE DATOS 2017'!M:M,2)*1/2)+(COUNTIF('BASE DE DATOS 2017'!M:M,4)*1/2))/(COUNTA('BASE DE DATOS 2017'!M:M)-2)</f>
        <v>0.77777777777777779</v>
      </c>
      <c r="G10" s="161">
        <v>0.63852122318575988</v>
      </c>
      <c r="H10" s="153">
        <f t="shared" si="4"/>
        <v>0.44444444444444448</v>
      </c>
      <c r="K10" s="147" t="s">
        <v>45</v>
      </c>
      <c r="L10" s="144">
        <f>D37</f>
        <v>0.83531746031746035</v>
      </c>
      <c r="M10" s="144">
        <f t="shared" ref="M10:N10" si="6">E37</f>
        <v>0.84490740740740744</v>
      </c>
      <c r="N10" s="145">
        <f t="shared" si="6"/>
        <v>0.77160493827160481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0.80952380952380942</v>
      </c>
      <c r="E11" s="93">
        <f>((COUNTIF('BASE DE DATOS 2016'!N:N,1)*1)+(COUNTIF('BASE DE DATOS 2016'!N:N,2)*2/3)+(COUNTIF('BASE DE DATOS 2016'!N:N,3)*1/3))/(COUNTA('BASE DE DATOS 2016'!N:N)-2)</f>
        <v>0.88888888888888884</v>
      </c>
      <c r="F11" s="93">
        <f>((COUNTIF('BASE DE DATOS 2017'!N:N,1)*1)+(COUNTIF('BASE DE DATOS 2017'!N:N,2)*2/3)+(COUNTIF('BASE DE DATOS 2017'!N:N,3)*1/3))/(COUNTA('BASE DE DATOS 2017'!N:N)-2)</f>
        <v>0.74074074074074081</v>
      </c>
      <c r="G11" s="161">
        <v>0.81986916172219682</v>
      </c>
      <c r="H11" s="153">
        <f t="shared" si="4"/>
        <v>-0.14814814814814803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0.97619047619047628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0.77777777777777768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0.77777777777777768</v>
      </c>
      <c r="G12" s="161">
        <v>0.8041229271261221</v>
      </c>
      <c r="H12" s="153">
        <f t="shared" si="4"/>
        <v>0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0.7857142857142857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0.7222222222222221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0.7222222222222221</v>
      </c>
      <c r="G13" s="161">
        <v>0.77012018865053999</v>
      </c>
      <c r="H13" s="153">
        <f t="shared" si="4"/>
        <v>0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0.76190476190476186</v>
      </c>
      <c r="E14" s="93">
        <f>((COUNTIF('BASE DE DATOS 2016'!S:S,1)*1)+(COUNTIF('BASE DE DATOS 2016'!S:S,2)*2/3)+(COUNTIF('BASE DE DATOS 2016'!S:S,3)*1/3))/(COUNTA('BASE DE DATOS 2016'!S:S)-2)</f>
        <v>0.33333333333333331</v>
      </c>
      <c r="F14" s="93">
        <f>((COUNTIF('BASE DE DATOS 2017'!S:S,1)*1)+(COUNTIF('BASE DE DATOS 2017'!S:S,2)*2/3)+(COUNTIF('BASE DE DATOS 2017'!S:S,3)*1/3))/(COUNTA('BASE DE DATOS 2017'!S:S)-2)</f>
        <v>0.59259259259259267</v>
      </c>
      <c r="G14" s="161">
        <v>0.72721740453369843</v>
      </c>
      <c r="H14" s="153">
        <f t="shared" si="4"/>
        <v>0.25925925925925936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0.7142857142857143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0.16666666666666666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0.16666666666666666</v>
      </c>
      <c r="G15" s="161">
        <v>0.53639890460976725</v>
      </c>
      <c r="H15" s="154">
        <f t="shared" si="4"/>
        <v>0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2015'!Y:Y)-2))))/(COUNTA('BASE DE DATOS 2015'!V:V)+COUNTA('BASE DE DATOS 2015'!Y:Y)+COUNTA('BASE DE DATOS 2015'!AB:AB)-6)</f>
        <v>0.89444444444444449</v>
      </c>
      <c r="E16" s="114">
        <f>(((E17*(COUNTA('BASE DE DATOS 2016'!V:V)-2))+(E21*(COUNTA('BASE DE DATOS 2016'!Y:Y)-2))))/(COUNTA('BASE DE DATOS 2016'!V:V)+COUNTA('BASE DE DATOS 2016'!Y:Y)+COUNTA('BASE DE DATOS 2016'!AB:AB)-6)</f>
        <v>0.69444444444444431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0.73611111111111116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0.80555555555555547</v>
      </c>
      <c r="E17" s="117">
        <f>AVERAGE(E18:E20)</f>
        <v>0.65277777777777779</v>
      </c>
      <c r="F17" s="117">
        <f>AVERAGE(F18:F20)</f>
        <v>0.77083333333333337</v>
      </c>
      <c r="G17" s="160">
        <v>0.7994852858901198</v>
      </c>
      <c r="H17" s="155">
        <f>F17-E17</f>
        <v>0.11805555555555558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1</v>
      </c>
      <c r="E18" s="93">
        <f>((COUNTIF('BASE DE DATOS 2016'!V:V,1)*1)+(COUNTIF('BASE DE DATOS 2016'!V:V,2)*2/3)+(COUNTIF('BASE DE DATOS 2016'!V:V,3)*1/3))/(COUNTA('BASE DE DATOS 2016'!V:V)-2)</f>
        <v>0.66666666666666663</v>
      </c>
      <c r="F18" s="112">
        <f>((COUNTIF('BASE DE DATOS 2017'!V:V,1)*1)+(COUNTIF('BASE DE DATOS 2017'!V:V,2)*2/3)+(COUNTIF('BASE DE DATOS 2017'!V:V,3)*1/3))/(COUNTA('BASE DE DATOS 2017'!V:V)-2)</f>
        <v>0.91666666666666663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0.66666666666666663</v>
      </c>
      <c r="E19" s="93">
        <f>((COUNTIF('BASE DE DATOS 2016'!W:W,1)*1)+(COUNTIF('BASE DE DATOS 2016'!W:W,2)*2/3)+(COUNTIF('BASE DE DATOS 2016'!W:W,3)*1/3))/(COUNTA('BASE DE DATOS 2016'!W:W)-2)</f>
        <v>0.66666666666666663</v>
      </c>
      <c r="F19" s="112">
        <f>((COUNTIF('BASE DE DATOS 2017'!W:W,1)*1)+(COUNTIF('BASE DE DATOS 2017'!W:W,2)*2/3)+(COUNTIF('BASE DE DATOS 2017'!W:W,3)*1/3))/(COUNTA('BASE DE DATOS 2017'!W:W)-2)</f>
        <v>0.83333333333333326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0.75</v>
      </c>
      <c r="E20" s="93">
        <f>((COUNTIF('BASE DE DATOS 2016'!X:X,1)*1)+(COUNTIF('BASE DE DATOS 2016'!X:X,2)*3/4)+(COUNTIF('BASE DE DATOS 2016'!X:X,3)*1/2)+(COUNTIF('BASE DE DATOS 2016'!X:X,4)*1/4))/(COUNTA('BASE DE DATOS 2016'!X:X)-2)</f>
        <v>0.625</v>
      </c>
      <c r="F20" s="112">
        <f>((COUNTIF('BASE DE DATOS 2017'!X:X,1)*1)+(COUNTIF('BASE DE DATOS 2017'!X:X,2)*3/4)+(COUNTIF('BASE DE DATOS 2017'!X:X,3)*1/2)+(COUNTIF('BASE DE DATOS 2017'!X:X,4)*1/4))/(COUNTA('BASE DE DATOS 2017'!X:X)-2)</f>
        <v>0.5625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0.91666666666666663</v>
      </c>
      <c r="E21" s="117">
        <f>AVERAGE(E22:E24)</f>
        <v>0.77777777777777768</v>
      </c>
      <c r="F21" s="117">
        <f>AVERAGE(F22:F24)</f>
        <v>0.66666666666666663</v>
      </c>
      <c r="G21" s="160">
        <v>0.8246340436967291</v>
      </c>
      <c r="H21" s="155">
        <f>F21-E21</f>
        <v>-0.11111111111111105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0.91666666666666663</v>
      </c>
      <c r="E22" s="93">
        <f>((COUNTIF('BASE DE DATOS 2016'!Y:Y,1)*1)+(COUNTIF('BASE DE DATOS 2016'!Y:Y,2)*2/3)+(COUNTIF('BASE DE DATOS 2016'!Y:Y,3)*1/3))/(COUNTA('BASE DE DATOS 2016'!Y:Y)-2)</f>
        <v>1</v>
      </c>
      <c r="F22" s="112">
        <f>((COUNTIF('BASE DE DATOS 2017'!Y:Y,1)*1)+(COUNTIF('BASE DE DATOS 2017'!Y:Y,2)*2/3)+(COUNTIF('BASE DE DATOS 2017'!Y:Y,3)*1/3))/(COUNTA('BASE DE DATOS 2017'!Y:Y)-2)</f>
        <v>0.66666666666666663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1</v>
      </c>
      <c r="E23" s="93">
        <f>((COUNTIF('BASE DE DATOS 2016'!Z:Z,1)*1)+(COUNTIF('BASE DE DATOS 2016'!Z:Z,2)*2/3)+(COUNTIF('BASE DE DATOS 2016'!Z:Z,3)*1/3))/(COUNTA('BASE DE DATOS 2016'!Z:Z)-2)</f>
        <v>0.66666666666666663</v>
      </c>
      <c r="F23" s="112">
        <f>((COUNTIF('BASE DE DATOS 2017'!Z:Z,1)*1)+(COUNTIF('BASE DE DATOS 2017'!Z:Z,2)*2/3)+(COUNTIF('BASE DE DATOS 2017'!Z:Z,3)*1/3))/(COUNTA('BASE DE DATOS 2017'!Z:Z)-2)</f>
        <v>0.66666666666666663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0.83333333333333326</v>
      </c>
      <c r="E24" s="93">
        <f>((COUNTIF('BASE DE DATOS 2016'!AA:AA,1)*1)+(COUNTIF('BASE DE DATOS 2016'!AA:AA,2)*2/3)+(COUNTIF('BASE DE DATOS 2016'!AA:AA,3)*1/3))/(COUNTA('BASE DE DATOS 2016'!AA:AA)-COUNTIF('BASE DE DATOS 2016'!AA:AA,5)-2)</f>
        <v>0.66666666666666663</v>
      </c>
      <c r="F24" s="112">
        <f>((COUNTIF('BASE DE DATOS 2017'!AA:AA,1)*1)+(COUNTIF('BASE DE DATOS 2017'!AA:AA,2)*2/3)+(COUNTIF('BASE DE DATOS 2017'!AA:AA,3)*1/3))/(COUNTA('BASE DE DATOS 2017'!AA:AA)-COUNTIF('BASE DE DATOS 2017'!AA:AA,5)-2)</f>
        <v>0.66666666666666663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 t="s">
        <v>262</v>
      </c>
      <c r="E25" s="117" t="s">
        <v>262</v>
      </c>
      <c r="F25" s="117">
        <f>AVERAGE(F26:F27)</f>
        <v>0.66666666666666663</v>
      </c>
      <c r="G25" s="160">
        <v>0.79286694101508925</v>
      </c>
      <c r="H25" s="358" t="s">
        <v>262</v>
      </c>
    </row>
    <row r="26" spans="1:8" ht="16.350000000000001" customHeight="1" x14ac:dyDescent="0.25">
      <c r="A26">
        <v>23</v>
      </c>
      <c r="B26" s="125" t="s">
        <v>32</v>
      </c>
      <c r="C26" s="121"/>
      <c r="D26" s="93" t="s">
        <v>262</v>
      </c>
      <c r="E26" s="93" t="s">
        <v>262</v>
      </c>
      <c r="F26" s="112">
        <f>((COUNTIF('BASE DE DATOS 2017'!AB:AB,1)*1)+(COUNTIF('BASE DE DATOS 2017'!AB:AB,2)*2/3)+(COUNTIF('BASE DE DATOS 2017'!AB:AB,3)*1/3))/(COUNTA('BASE DE DATOS 2017'!AB:AB)-2)</f>
        <v>0.66666666666666663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 t="s">
        <v>262</v>
      </c>
      <c r="E27" s="93" t="s">
        <v>262</v>
      </c>
      <c r="F27" s="112">
        <f>((COUNTIF('BASE DE DATOS 2017'!AC3:AC2818,1)*1)+(COUNTIF('BASE DE DATOS 2017'!AC3:AC2818,2)*2/3)+(COUNTIF('BASE DE DATOS 2017'!AC3:AC2818,3)*1/3))/COUNTA('BASE DE DATOS 2017'!AC3:AC2818)</f>
        <v>0.66666666666666663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0.84126984126984128</v>
      </c>
      <c r="E28" s="133">
        <f>AVERAGE(E29:E31)</f>
        <v>0.49999999999999994</v>
      </c>
      <c r="F28" s="111">
        <f>AVERAGE(F29:F31)</f>
        <v>0.62962962962962965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0.8571428571428571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0.55555555555555547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0.59259259259259256</v>
      </c>
      <c r="G29" s="161">
        <v>0.77993305948577518</v>
      </c>
      <c r="H29" s="152">
        <f>F29-E29</f>
        <v>3.703703703703709E-2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0.95238095238095244</v>
      </c>
      <c r="E30" s="93">
        <f>((COUNTIF('BASE DE DATOS 2016'!AF:AF,1)*1)+(COUNTIF('BASE DE DATOS 2016'!AF:AF,2)*2/3)+(COUNTIF('BASE DE DATOS 2016'!AF:AF,3)*1/3))/(COUNTA('BASE DE DATOS 2016'!AF:AF)-2)</f>
        <v>0.55555555555555547</v>
      </c>
      <c r="F30" s="93">
        <f>((COUNTIF('BASE DE DATOS 2017'!AF:AF,1)*1)+(COUNTIF('BASE DE DATOS 2017'!AF:AF,2)*2/3)+(COUNTIF('BASE DE DATOS 2017'!AF:AF,3)*1/3))/(COUNTA('BASE DE DATOS 2017'!AF:AF)-2)</f>
        <v>0.77777777777777779</v>
      </c>
      <c r="G30" s="161">
        <v>0.83447436482580251</v>
      </c>
      <c r="H30" s="153">
        <f>F30-E30</f>
        <v>0.22222222222222232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0.71428571428571419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0.38888888888888884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0.5185185185185186</v>
      </c>
      <c r="G31" s="161">
        <v>0.60444241594401338</v>
      </c>
      <c r="H31" s="154">
        <f>F31-E31</f>
        <v>0.12962962962962976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0.7857142857142857</v>
      </c>
      <c r="E32" s="133">
        <f>AVERAGE(E33:E36)</f>
        <v>0.45833333333333337</v>
      </c>
      <c r="F32" s="111">
        <f>AVERAGE(F33:F36)</f>
        <v>0.65740740740740744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0.88888888888888884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0.51851851851851849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0.70370370370370372</v>
      </c>
      <c r="G33" s="161">
        <v>0.8338151021857092</v>
      </c>
      <c r="H33" s="152">
        <f>F33-E33</f>
        <v>0.18518518518518523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0.7857142857142857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0.44444444444444442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0.40740740740740738</v>
      </c>
      <c r="G34" s="161">
        <v>0.69990871748060246</v>
      </c>
      <c r="H34" s="153">
        <f>F34-E34</f>
        <v>-3.7037037037037035E-2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0.76190476190476186</v>
      </c>
      <c r="E35" s="93">
        <f>((COUNTIF('BASE DE DATOS 2016'!AN:AN,1)*1)+(COUNTIF('BASE DE DATOS 2016'!AN:AN,2)*2/3)+(COUNTIF('BASE DE DATOS 2016'!AN:AN,3)*1/3))/(COUNTA('BASE DE DATOS 2016'!AN:AN)-2)</f>
        <v>0.33333333333333331</v>
      </c>
      <c r="F35" s="93">
        <f>((COUNTIF('BASE DE DATOS 2017'!AN:AN,1)*1)+(COUNTIF('BASE DE DATOS 2017'!AN:AN,2)*2/3)+(COUNTIF('BASE DE DATOS 2017'!AN:AN,3)*1/3))/(COUNTA('BASE DE DATOS 2017'!AN:AN)-2)</f>
        <v>0.7407407407407407</v>
      </c>
      <c r="G35" s="161">
        <v>0.80054769511638524</v>
      </c>
      <c r="H35" s="153">
        <f>F35-E35</f>
        <v>0.40740740740740738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0.70634920634920639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0.53703703703703709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0.77777777777777779</v>
      </c>
      <c r="G36" s="161">
        <v>0.79135977263014612</v>
      </c>
      <c r="H36" s="154">
        <f>F36-E36</f>
        <v>0.2407407407407407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0.83531746031746035</v>
      </c>
      <c r="E37" s="133">
        <f>AVERAGE(E38:E43)</f>
        <v>0.84490740740740744</v>
      </c>
      <c r="F37" s="111">
        <f>AVERAGE(F38:F43)</f>
        <v>0.77160493827160481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1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0.83333333333333326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0.88888888888888884</v>
      </c>
      <c r="G38" s="161">
        <v>0.81446827932450927</v>
      </c>
      <c r="H38" s="152">
        <f t="shared" ref="H38:H43" si="7">F38-E38</f>
        <v>5.555555555555558E-2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0.90476190476190477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0.94444444444444442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0.92592592592592582</v>
      </c>
      <c r="G39" s="161">
        <v>0.88429940666362383</v>
      </c>
      <c r="H39" s="153">
        <f t="shared" si="7"/>
        <v>-1.8518518518518601E-2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0.95238095238095244</v>
      </c>
      <c r="E40" s="93">
        <f>((COUNTIF('BASE DE DATOS 2016'!AS:AS,1)*1)+(COUNTIF('BASE DE DATOS 2016'!AS:AS,2)*2/3)+(COUNTIF('BASE DE DATOS 2016'!AS:AS,3)*1/3))/(COUNTA('BASE DE DATOS 2016'!AS:AS)-2)</f>
        <v>0.88888888888888884</v>
      </c>
      <c r="F40" s="93">
        <f>((COUNTIF('BASE DE DATOS 2017'!AS3:AS47818,1)*1)+(COUNTIF('BASE DE DATOS 2017'!AS3:AS47818,2)*2/3)+(COUNTIF('BASE DE DATOS 2017'!AS3:AS47818,3)*1/3))/COUNTA('BASE DE DATOS 2017'!AS3:AS47818)</f>
        <v>0.70370370370370372</v>
      </c>
      <c r="G40" s="161">
        <v>0.85653430701354027</v>
      </c>
      <c r="H40" s="153">
        <f t="shared" si="7"/>
        <v>-0.18518518518518512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0.90476190476190477</v>
      </c>
      <c r="E41" s="93">
        <f>((COUNTIF('BASE DE DATOS 2016'!AT:AT,1)*1)+(COUNTIF('BASE DE DATOS 2016'!AT:AT,2)*2/3)+(COUNTIF('BASE DE DATOS 2016'!AT:AT,3)*1/3))/(COUNTA('BASE DE DATOS 2016'!AT:AT)-2)</f>
        <v>0.77777777777777768</v>
      </c>
      <c r="F41" s="93">
        <f>((COUNTIF('BASE DE DATOS 2017'!AT3:AT47818,1)*1)+(COUNTIF('BASE DE DATOS 2017'!AT3:AT47818,2)*2/3)+(COUNTIF('BASE DE DATOS 2017'!AT3:AT47818,3)*1/3))/COUNTA('BASE DE DATOS 2017'!AT3:AT47818)</f>
        <v>0.88888888888888884</v>
      </c>
      <c r="G41" s="161">
        <v>0.82488970028906139</v>
      </c>
      <c r="H41" s="153">
        <f t="shared" si="7"/>
        <v>0.11111111111111116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0.8571428571428571</v>
      </c>
      <c r="E42" s="93">
        <f>((COUNTIF('BASE DE DATOS 2016'!AU:AU,2)*1))/(COUNTA('BASE DE DATOS 2016'!AU:AU)-2)</f>
        <v>1</v>
      </c>
      <c r="F42" s="93">
        <f>((COUNTIF('BASE DE DATOS 2017'!AU:AU,2)*1))/(COUNTA('BASE DE DATOS 2017'!AU:AU)-2)</f>
        <v>0.66666666666666663</v>
      </c>
      <c r="G42" s="161">
        <v>0.83158375171154719</v>
      </c>
      <c r="H42" s="153">
        <f t="shared" si="7"/>
        <v>-0.33333333333333337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0.39285714285714285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0.625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0.55555555555555558</v>
      </c>
      <c r="G43" s="161">
        <v>0.57000228206298487</v>
      </c>
      <c r="H43" s="154">
        <f t="shared" si="7"/>
        <v>-6.944444444444442E-2</v>
      </c>
    </row>
    <row r="44" spans="1:8" ht="15.75" thickBot="1" x14ac:dyDescent="0.3">
      <c r="B44" s="128" t="s">
        <v>253</v>
      </c>
      <c r="C44" s="118"/>
      <c r="D44" s="119">
        <f>AVERAGE(D4,D8,D16,D28,D32,D37)</f>
        <v>0.78848261526832963</v>
      </c>
      <c r="E44" s="119">
        <f>AVERAGE(E4,E8,E16,E28,E32,E37)</f>
        <v>0.55054012345679004</v>
      </c>
      <c r="F44" s="120">
        <f>AVERAGE(F4,F8,F16,F28,F32,F37)</f>
        <v>0.68859310699588472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3</v>
      </c>
      <c r="E6" s="310">
        <f>SUM(D6:D8)</f>
        <v>8</v>
      </c>
      <c r="F6" s="16">
        <f>D6*A6</f>
        <v>3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5</v>
      </c>
      <c r="E7" s="310"/>
      <c r="F7" s="16">
        <f>D7*A7</f>
        <v>2.5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0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1</v>
      </c>
      <c r="E9" s="16"/>
      <c r="F9" s="16"/>
    </row>
    <row r="10" spans="1:6" x14ac:dyDescent="0.25">
      <c r="E10" s="14">
        <f>E6/SUM(D6:D9)</f>
        <v>0.88888888888888884</v>
      </c>
      <c r="F10" s="14">
        <f>(F6+F7)/E6</f>
        <v>0.6875</v>
      </c>
    </row>
    <row r="11" spans="1:6" x14ac:dyDescent="0.25">
      <c r="C11" s="302" t="s">
        <v>62</v>
      </c>
      <c r="D11" s="303"/>
      <c r="E11" s="311">
        <f>AVERAGE(E10:F10)</f>
        <v>0.78819444444444442</v>
      </c>
      <c r="F11" s="312"/>
    </row>
    <row r="12" spans="1:6" x14ac:dyDescent="0.25">
      <c r="C12" s="302" t="s">
        <v>63</v>
      </c>
      <c r="D12" s="303"/>
      <c r="E12" s="304">
        <f>E10-F10</f>
        <v>0.20138888888888884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5</v>
      </c>
      <c r="E18" s="21">
        <f>D18/SUM(D18:D19)</f>
        <v>0.55555555555555558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4</v>
      </c>
      <c r="E19" s="21">
        <f>D19/SUM(D18:D19)</f>
        <v>0.44444444444444442</v>
      </c>
      <c r="F19" s="16"/>
    </row>
    <row r="20" spans="1:6" x14ac:dyDescent="0.25">
      <c r="A20" s="97"/>
      <c r="B20" s="28"/>
      <c r="C20" s="16"/>
      <c r="D20" s="321">
        <f>((D18*A18)+(D19*A19))/(SUM(D18:D19)*A18)</f>
        <v>0.55555555555555558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3</v>
      </c>
      <c r="E26" s="21">
        <f>D26/(SUM(D$26:D$28))</f>
        <v>0.33333333333333331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6</v>
      </c>
      <c r="E27" s="21">
        <f>D27/(SUM(D$26:D$28))</f>
        <v>0.66666666666666663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21">
        <f>((D26*A26)+(D27*A27)+(D28*A28))/(SUM(D26:D28)*A27)</f>
        <v>0.66666666666666663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8</v>
      </c>
      <c r="E5" s="29">
        <f>D5/SUM(D5:D6)</f>
        <v>0.88888888888888884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1</v>
      </c>
      <c r="E6" s="29">
        <f>D6/SUM(D5:D6)</f>
        <v>0.1111111111111111</v>
      </c>
      <c r="F6" s="16"/>
    </row>
    <row r="7" spans="1:6" x14ac:dyDescent="0.25">
      <c r="E7" s="311">
        <f>((D5*A5)+(D6*A6))/(SUM(D5:D6)*A5)</f>
        <v>0.88888888888888884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6</v>
      </c>
      <c r="E12" s="30">
        <f>D12/SUM(D$12:D$15)</f>
        <v>0.66666666666666663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1</v>
      </c>
      <c r="E14" s="30">
        <f t="shared" si="0"/>
        <v>0.1111111111111111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2</v>
      </c>
      <c r="E15" s="30">
        <f t="shared" si="0"/>
        <v>0.22222222222222221</v>
      </c>
      <c r="F15" s="16"/>
    </row>
    <row r="16" spans="1:6" x14ac:dyDescent="0.25">
      <c r="E16" s="311">
        <f>((D12*A12)+(D13*A13)+(D14*A14)+(D15*A15))/(SUM(D12:D15)*A12)</f>
        <v>0.77777777777777779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3</v>
      </c>
      <c r="E21" s="30">
        <f>D21/SUM(D21:D24)</f>
        <v>0.33333333333333331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5</v>
      </c>
      <c r="E22" s="30">
        <f>D22/SUM(D21:D24)</f>
        <v>0.55555555555555558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1</v>
      </c>
      <c r="E23" s="30">
        <f>D23/SUM(D21:D24)</f>
        <v>0.1111111111111111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11">
        <f>((D21*A21)+(D22*A22)+(D23*A23)+(D24*A24))/(SUM(D21:D24)*A21)</f>
        <v>0.7407407407407407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4</v>
      </c>
      <c r="E31" s="30">
        <f>D31/SUM(D31:D34)</f>
        <v>0.44444444444444442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4</v>
      </c>
      <c r="E32" s="30">
        <f>D32/SUM(D31:D34)</f>
        <v>0.44444444444444442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1</v>
      </c>
      <c r="E33" s="30">
        <f>D33/SUM(D31:D34)</f>
        <v>0.1111111111111111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0</v>
      </c>
      <c r="E34" s="30">
        <f>D34/SUM(D31:D34)</f>
        <v>0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0.77777777777777768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4</v>
      </c>
      <c r="E38" s="30">
        <f>D38/SUM(D38:D41)</f>
        <v>0.44444444444444442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4</v>
      </c>
      <c r="E39" s="30">
        <f>D39/SUM(D38:D41)</f>
        <v>0.44444444444444442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1</v>
      </c>
      <c r="E40" s="30">
        <f>D40/SUM(D38:D41)</f>
        <v>0.1111111111111111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0.77777777777777768</v>
      </c>
      <c r="E42" s="16"/>
      <c r="F42" s="16"/>
    </row>
    <row r="43" spans="1:6" x14ac:dyDescent="0.25">
      <c r="E43" s="311">
        <f>AVERAGE(D35,D42)</f>
        <v>0.77777777777777768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5</v>
      </c>
      <c r="E48" s="30">
        <f>D48/SUM(D48:D51)</f>
        <v>0.55555555555555558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4</v>
      </c>
      <c r="E49" s="30">
        <f>D49/SUM(D48:D51)</f>
        <v>0.44444444444444442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0</v>
      </c>
      <c r="E50" s="30">
        <f>D50/SUM(D48:D51)</f>
        <v>0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0.85185185185185175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1</v>
      </c>
      <c r="E55" s="30">
        <f>D55/SUM(D55:D58)</f>
        <v>0.1111111111111111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6</v>
      </c>
      <c r="E56" s="30">
        <f>D56/SUM(D55:D58)</f>
        <v>0.66666666666666663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1</v>
      </c>
      <c r="E57" s="30">
        <f>D57/SUM(D55:D58)</f>
        <v>0.1111111111111111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1</v>
      </c>
      <c r="E58" s="30">
        <f>D58/SUM(D55:D58)</f>
        <v>0.1111111111111111</v>
      </c>
      <c r="F58" s="16"/>
    </row>
    <row r="59" spans="1:6" x14ac:dyDescent="0.25">
      <c r="D59" s="36">
        <f>((D55*A55)+(D56*A56)+(D57*A57)+(D58*A58))/(SUM(D55:D58)*A55)</f>
        <v>0.59259259259259256</v>
      </c>
      <c r="E59" s="337"/>
      <c r="F59" s="337"/>
    </row>
    <row r="60" spans="1:6" x14ac:dyDescent="0.25">
      <c r="E60" s="311">
        <f>AVERAGE(D52,D59)</f>
        <v>0.7222222222222221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0</v>
      </c>
      <c r="E65" s="30">
        <f>D65/SUM(D65:D68)</f>
        <v>0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7</v>
      </c>
      <c r="E66" s="30">
        <f>D66/SUM(D65:D68)</f>
        <v>0.77777777777777779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2</v>
      </c>
      <c r="E67" s="30">
        <f>D67/SUM(D65:D68)</f>
        <v>0.22222222222222221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0.59259259259259256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2</v>
      </c>
      <c r="E74" s="30">
        <f>D74/SUM(D74:D75)</f>
        <v>0.22222222222222221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7</v>
      </c>
      <c r="E75" s="30">
        <f>D75/SUM(D74:D75)</f>
        <v>0.77777777777777779</v>
      </c>
      <c r="F75" s="16"/>
    </row>
    <row r="76" spans="1:6" x14ac:dyDescent="0.25">
      <c r="D76" s="40">
        <f>((D74*A74)+(D75*A75))/(SUM(D74:D75)*A74)</f>
        <v>0.22222222222222221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1</v>
      </c>
      <c r="E79" s="30">
        <f>D79/SUM(D79:D81)</f>
        <v>0.1111111111111111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0</v>
      </c>
      <c r="E80" s="30">
        <f>D80/SUM(D79:D81)</f>
        <v>0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8</v>
      </c>
      <c r="E81" s="30">
        <f>D81/SUM(D79:D81)</f>
        <v>0.88888888888888884</v>
      </c>
      <c r="F81" s="16"/>
    </row>
    <row r="82" spans="1:6" x14ac:dyDescent="0.25">
      <c r="D82" s="36">
        <f>((D79*A79)+(D80*A80))/SUM(D79:D81)</f>
        <v>0.1111111111111111</v>
      </c>
      <c r="E82" s="42"/>
      <c r="F82" s="43"/>
    </row>
    <row r="83" spans="1:6" x14ac:dyDescent="0.25">
      <c r="E83" s="332">
        <f>AVERAGE(D76,D82)</f>
        <v>0.16666666666666666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3</v>
      </c>
      <c r="E4" s="46">
        <f>D4/SUM(D4:D7)</f>
        <v>0.75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1</v>
      </c>
      <c r="E5" s="46">
        <f>D5/SUM(D4:D7)</f>
        <v>0.25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0.91666666666666663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2</v>
      </c>
      <c r="E13" s="46">
        <f>D13/SUM(D13:D16)</f>
        <v>0.5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2</v>
      </c>
      <c r="E14" s="46">
        <f>D14/SUM(D13:D16)</f>
        <v>0.5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>
        <f>D15/SUM(D13:D16)</f>
        <v>0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>
        <f>D16/SUM(D13:D16)</f>
        <v>0</v>
      </c>
      <c r="F16" s="16"/>
    </row>
    <row r="17" spans="1:6" x14ac:dyDescent="0.25">
      <c r="D17" s="14">
        <f>((D13*A13)+(D14*A14)+(D15*A15)+(D16*A16))/(SUM(D13:D16)*A13)</f>
        <v>0.83333333333333326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>
        <f>D22/SUM(D22:D26)</f>
        <v>0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1</v>
      </c>
      <c r="E23" s="46">
        <f>D23/SUM(D22:D26)</f>
        <v>0.25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3</v>
      </c>
      <c r="E24" s="46">
        <f>D24/SUM(D22:D26)</f>
        <v>0.75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0.5625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0</v>
      </c>
      <c r="E32" s="46">
        <f>D32/SUM(D32:D35)</f>
        <v>0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1</v>
      </c>
      <c r="E33" s="46">
        <f>D33/SUM(D32:D35)</f>
        <v>1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0.66666666666666663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0</v>
      </c>
      <c r="E41" s="46">
        <f>D41/SUM(D41:D44)</f>
        <v>0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1</v>
      </c>
      <c r="E42" s="46">
        <f>D42/SUM(D41:D44)</f>
        <v>1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0.66666666666666663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0</v>
      </c>
      <c r="E51" s="46">
        <f>D51/SUM(D51:D55)</f>
        <v>0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1</v>
      </c>
      <c r="E52" s="46">
        <f>D52/SUM(D51:D55)</f>
        <v>1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0.66666666666666663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0</v>
      </c>
      <c r="E61" s="46">
        <f>D61/SUM(D61:D64)</f>
        <v>0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1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0.66666666666666663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0</v>
      </c>
      <c r="E70" s="46">
        <f>D70/SUM(D70:D73)</f>
        <v>0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1</v>
      </c>
      <c r="E71" s="46">
        <f>D71/SUM(D70:D73)</f>
        <v>1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0.66666666666666663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2017-11-15T20:48:30Z</dcterms:modified>
</cp:coreProperties>
</file>